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user\Desktop\2025.3.21\"/>
    </mc:Choice>
  </mc:AlternateContent>
  <xr:revisionPtr revIDLastSave="0" documentId="13_ncr:1_{868026FD-3D5F-4CED-8087-FA3CC6449FAA}" xr6:coauthVersionLast="47" xr6:coauthVersionMax="47" xr10:uidLastSave="{00000000-0000-0000-0000-000000000000}"/>
  <bookViews>
    <workbookView xWindow="-120" yWindow="-120" windowWidth="29040" windowHeight="15720" tabRatio="726" xr2:uid="{00000000-000D-0000-FFFF-FFFF00000000}"/>
  </bookViews>
  <sheets>
    <sheet name="(1)概要" sheetId="6" r:id="rId1"/>
    <sheet name="(2)農家数" sheetId="2" r:id="rId2"/>
    <sheet name="(3)繭生産量" sheetId="3" r:id="rId3"/>
    <sheet name="(4)蚕期別都府県別農家戸数" sheetId="23" r:id="rId4"/>
    <sheet name="(5)蚕期別都府県別繭生産量" sheetId="24" r:id="rId5"/>
    <sheet name="(6)蚕種数量" sheetId="39" r:id="rId6"/>
    <sheet name="(7)生糸需給及び絹糸絹織物の輸出入状況" sheetId="8" r:id="rId7"/>
    <sheet name="(8)生糸繊度別生産数量" sheetId="9" r:id="rId8"/>
    <sheet name="(9)絹需給" sheetId="11" r:id="rId9"/>
    <sheet name="(10)品目別二次製品輸入" sheetId="12" r:id="rId10"/>
    <sheet name="(11)原料繭需給" sheetId="13" r:id="rId11"/>
    <sheet name="(12)製糸操業状況" sheetId="28" r:id="rId12"/>
    <sheet name="(13)在庫数量" sheetId="29" r:id="rId13"/>
    <sheet name="(20)全国品目別消費支出" sheetId="40" state="hidden" r:id="rId14"/>
  </sheets>
  <calcPr calcId="191029"/>
</workbook>
</file>

<file path=xl/calcChain.xml><?xml version="1.0" encoding="utf-8"?>
<calcChain xmlns="http://schemas.openxmlformats.org/spreadsheetml/2006/main">
  <c r="G181" i="8" l="1"/>
  <c r="G34" i="8"/>
  <c r="G32" i="8"/>
  <c r="G33" i="8"/>
  <c r="X21" i="12"/>
  <c r="X20" i="12"/>
  <c r="X15" i="12"/>
  <c r="X16" i="12"/>
  <c r="X17" i="12"/>
  <c r="X18" i="12"/>
  <c r="X14" i="12"/>
  <c r="X9" i="12"/>
  <c r="X10" i="12"/>
  <c r="X11" i="12"/>
  <c r="X12" i="12"/>
  <c r="X8" i="12"/>
  <c r="X7" i="12"/>
  <c r="W21" i="12"/>
  <c r="W20" i="12"/>
  <c r="W15" i="12"/>
  <c r="W16" i="12"/>
  <c r="W17" i="12"/>
  <c r="W18" i="12"/>
  <c r="W14" i="12"/>
  <c r="W9" i="12"/>
  <c r="W10" i="12"/>
  <c r="W11" i="12"/>
  <c r="W12" i="12"/>
  <c r="W8" i="12"/>
  <c r="W7" i="12"/>
  <c r="Q44" i="11"/>
  <c r="P44" i="11"/>
  <c r="O44" i="11"/>
  <c r="N44" i="11"/>
  <c r="K44" i="11"/>
  <c r="J44" i="11"/>
  <c r="I44" i="11"/>
  <c r="H44" i="11"/>
  <c r="G44" i="11"/>
  <c r="F44" i="11"/>
  <c r="E44" i="11"/>
  <c r="C44" i="11"/>
  <c r="B44" i="11"/>
  <c r="P41" i="11"/>
  <c r="K41" i="11"/>
  <c r="J41" i="11"/>
  <c r="E41" i="11"/>
  <c r="G185" i="8"/>
  <c r="G184" i="8"/>
  <c r="G183" i="8"/>
  <c r="AE59" i="39"/>
  <c r="AE33" i="39"/>
  <c r="AE32" i="39"/>
  <c r="AE31" i="39"/>
  <c r="AE30" i="39"/>
  <c r="AE29" i="39"/>
  <c r="AE28" i="39"/>
  <c r="AE27" i="39"/>
  <c r="AE26" i="39"/>
  <c r="AE25" i="39"/>
  <c r="AE24" i="39"/>
  <c r="AE23" i="39"/>
  <c r="AE22" i="39"/>
  <c r="AE21" i="39"/>
  <c r="AE20" i="39"/>
  <c r="AE19" i="39"/>
  <c r="AE18" i="39"/>
  <c r="AE17" i="39"/>
  <c r="AE16" i="39"/>
  <c r="AE15" i="39"/>
  <c r="AE14" i="39"/>
  <c r="AE13" i="39"/>
  <c r="AE12" i="39"/>
  <c r="AE11" i="39"/>
  <c r="AE10" i="39"/>
  <c r="AE9" i="39"/>
  <c r="AE8" i="39"/>
  <c r="AE7" i="39"/>
  <c r="AE6" i="39"/>
  <c r="AD59" i="39"/>
  <c r="BE31" i="24"/>
  <c r="BE29" i="24"/>
  <c r="BE28" i="24"/>
  <c r="BE26" i="24"/>
  <c r="BE22" i="24"/>
  <c r="BE21" i="24"/>
  <c r="BE18" i="24"/>
  <c r="BE8" i="24"/>
  <c r="BE9" i="24"/>
  <c r="BE10" i="24"/>
  <c r="BE11" i="24"/>
  <c r="BE12" i="24"/>
  <c r="BE13" i="24"/>
  <c r="BE14" i="24"/>
  <c r="BE15" i="24"/>
  <c r="BE16" i="24"/>
  <c r="BE17" i="24"/>
  <c r="BE7" i="24"/>
  <c r="AQ31" i="24"/>
  <c r="AQ28" i="24"/>
  <c r="AQ29" i="24"/>
  <c r="AQ26" i="24"/>
  <c r="AQ21" i="24"/>
  <c r="AQ18" i="24"/>
  <c r="AQ8" i="24"/>
  <c r="AQ9" i="24"/>
  <c r="AQ10" i="24"/>
  <c r="AQ11" i="24"/>
  <c r="AQ12" i="24"/>
  <c r="AQ13" i="24"/>
  <c r="AQ14" i="24"/>
  <c r="AQ15" i="24"/>
  <c r="AQ7" i="24"/>
  <c r="AC31" i="24"/>
  <c r="AC26" i="24"/>
  <c r="AC10" i="24"/>
  <c r="AC11" i="24"/>
  <c r="AC12" i="24"/>
  <c r="AC13" i="24"/>
  <c r="AC14" i="24"/>
  <c r="AC15" i="24"/>
  <c r="AC18" i="24"/>
  <c r="AC8" i="24"/>
  <c r="AC7" i="24"/>
  <c r="O31" i="24"/>
  <c r="O29" i="24"/>
  <c r="O28" i="24"/>
  <c r="O26" i="24"/>
  <c r="O22" i="24"/>
  <c r="O21" i="24"/>
  <c r="O9" i="24"/>
  <c r="O10" i="24"/>
  <c r="O11" i="24"/>
  <c r="O12" i="24"/>
  <c r="O13" i="24"/>
  <c r="O14" i="24"/>
  <c r="O15" i="24"/>
  <c r="O16" i="24"/>
  <c r="O17" i="24"/>
  <c r="O18" i="24"/>
  <c r="O8" i="24"/>
  <c r="O7" i="24"/>
  <c r="BD5" i="24"/>
  <c r="AP5" i="24"/>
  <c r="AB5" i="24"/>
  <c r="BE36" i="23"/>
  <c r="BE34" i="23"/>
  <c r="BE33" i="23"/>
  <c r="BE31" i="23"/>
  <c r="BE25" i="23"/>
  <c r="BE23" i="23"/>
  <c r="BE20" i="23"/>
  <c r="BE19" i="23"/>
  <c r="BE10" i="23"/>
  <c r="BE11" i="23"/>
  <c r="BE12" i="23"/>
  <c r="BE13" i="23"/>
  <c r="BE14" i="23"/>
  <c r="BE15" i="23"/>
  <c r="BE16" i="23"/>
  <c r="BE17" i="23"/>
  <c r="BE9" i="23"/>
  <c r="BE7" i="23"/>
  <c r="AQ36" i="23"/>
  <c r="AQ34" i="23"/>
  <c r="AQ33" i="23"/>
  <c r="AQ31" i="23"/>
  <c r="AQ23" i="23"/>
  <c r="AQ20" i="23"/>
  <c r="AQ10" i="23"/>
  <c r="AQ11" i="23"/>
  <c r="AQ12" i="23"/>
  <c r="AQ13" i="23"/>
  <c r="AQ14" i="23"/>
  <c r="AQ15" i="23"/>
  <c r="AQ16" i="23"/>
  <c r="AQ9" i="23"/>
  <c r="AQ7" i="23"/>
  <c r="AC36" i="23"/>
  <c r="AC31" i="23"/>
  <c r="AC20" i="23"/>
  <c r="AC12" i="23"/>
  <c r="AC13" i="23"/>
  <c r="AC14" i="23"/>
  <c r="AC15" i="23"/>
  <c r="AC16" i="23"/>
  <c r="AC11" i="23"/>
  <c r="AC9" i="23"/>
  <c r="AC7" i="23"/>
  <c r="O36" i="23"/>
  <c r="O34" i="23"/>
  <c r="O33" i="23"/>
  <c r="O31" i="23"/>
  <c r="O25" i="23"/>
  <c r="O23" i="23"/>
  <c r="O20" i="23"/>
  <c r="O19" i="23"/>
  <c r="O10" i="23"/>
  <c r="O11" i="23"/>
  <c r="O12" i="23"/>
  <c r="O13" i="23"/>
  <c r="O14" i="23"/>
  <c r="O15" i="23"/>
  <c r="O16" i="23"/>
  <c r="O17" i="23"/>
  <c r="O9" i="23"/>
  <c r="O7" i="23"/>
  <c r="BD5" i="23"/>
  <c r="AP5" i="23"/>
  <c r="AB5" i="23"/>
  <c r="G35" i="6"/>
  <c r="G182" i="8"/>
  <c r="G180" i="8"/>
  <c r="G179" i="8"/>
  <c r="G178" i="8"/>
  <c r="G177" i="8"/>
  <c r="G176" i="8"/>
  <c r="G175" i="8"/>
  <c r="G174" i="8"/>
  <c r="J42" i="11"/>
  <c r="K42" i="11"/>
  <c r="E42" i="11"/>
  <c r="G170" i="8"/>
  <c r="G171" i="8"/>
  <c r="G172" i="8"/>
  <c r="G173" i="8"/>
  <c r="AB59" i="39"/>
  <c r="AC31" i="39" l="1"/>
  <c r="AC9" i="39"/>
  <c r="AC20" i="39"/>
  <c r="AC10" i="39"/>
  <c r="AC8" i="39"/>
  <c r="AC34" i="39"/>
  <c r="AC22" i="39"/>
  <c r="AC29" i="39"/>
  <c r="AC11" i="39"/>
  <c r="AC17" i="39"/>
  <c r="AC28" i="39"/>
  <c r="AC25" i="39"/>
  <c r="AC12" i="39"/>
  <c r="AC18" i="39"/>
  <c r="AC6" i="39"/>
  <c r="AC13" i="39"/>
  <c r="AC16" i="39"/>
  <c r="AC19" i="39"/>
  <c r="AC33" i="39"/>
  <c r="AC21" i="39"/>
  <c r="AC27" i="39"/>
  <c r="AC7" i="39"/>
  <c r="AC15" i="39"/>
  <c r="AC35" i="39"/>
  <c r="AC32" i="39"/>
  <c r="P42" i="11"/>
  <c r="G168" i="8"/>
  <c r="G169" i="8"/>
  <c r="BC5" i="24"/>
  <c r="AO5" i="24"/>
  <c r="AA5" i="24"/>
  <c r="BC5" i="23"/>
  <c r="AO5" i="23"/>
  <c r="AA5" i="23"/>
  <c r="F35" i="6"/>
  <c r="E35" i="6"/>
  <c r="D32" i="6"/>
  <c r="D31" i="6"/>
  <c r="G167" i="8"/>
  <c r="G166" i="8"/>
  <c r="G164" i="8"/>
  <c r="G165" i="8"/>
  <c r="G31" i="8"/>
  <c r="G163" i="8"/>
  <c r="G162" i="8"/>
  <c r="G28" i="8"/>
  <c r="G163" i="28"/>
  <c r="G162" i="28"/>
  <c r="U34" i="39"/>
  <c r="U12" i="39"/>
  <c r="U10" i="39"/>
  <c r="K40" i="11"/>
  <c r="J40" i="11"/>
  <c r="P40" i="11" s="1"/>
  <c r="E40" i="11"/>
  <c r="G158" i="8"/>
  <c r="G159" i="8"/>
  <c r="G157" i="8"/>
  <c r="G155" i="8"/>
  <c r="G156" i="8"/>
  <c r="G160" i="8"/>
  <c r="G161" i="8"/>
  <c r="Z59" i="39"/>
  <c r="I34" i="3"/>
  <c r="H34" i="3"/>
  <c r="G34" i="3"/>
  <c r="F34" i="3"/>
  <c r="BB5" i="23"/>
  <c r="AN5" i="23"/>
  <c r="Z5" i="23"/>
  <c r="BE27" i="24"/>
  <c r="BE19" i="24"/>
  <c r="BE20" i="24"/>
  <c r="AQ27" i="24"/>
  <c r="AQ19" i="24"/>
  <c r="AQ20" i="24"/>
  <c r="AC19" i="24"/>
  <c r="AC20" i="24"/>
  <c r="AC25" i="24"/>
  <c r="AC27" i="24"/>
  <c r="Z5" i="24"/>
  <c r="AN5" i="24" s="1"/>
  <c r="BB5" i="24" s="1"/>
  <c r="AA10" i="39" l="1"/>
  <c r="AA21" i="39"/>
  <c r="AA16" i="39"/>
  <c r="AA25" i="39"/>
  <c r="AA12" i="39"/>
  <c r="AA33" i="39"/>
  <c r="AA11" i="39"/>
  <c r="AA20" i="39"/>
  <c r="AA34" i="39"/>
  <c r="AA32" i="39"/>
  <c r="AA18" i="39"/>
  <c r="AA17" i="39"/>
  <c r="AA8" i="39"/>
  <c r="AA27" i="39"/>
  <c r="AA28" i="39"/>
  <c r="AA15" i="39"/>
  <c r="AA6" i="39"/>
  <c r="AA29" i="39"/>
  <c r="AA22" i="39"/>
  <c r="AA13" i="39"/>
  <c r="AA7" i="39"/>
  <c r="AA31" i="39"/>
  <c r="AA9" i="39"/>
  <c r="O25" i="24"/>
  <c r="O27" i="24"/>
  <c r="O19" i="24"/>
  <c r="O20" i="24"/>
  <c r="G157" i="28"/>
  <c r="G156" i="28"/>
  <c r="G152" i="8"/>
  <c r="G153" i="8"/>
  <c r="G154" i="8"/>
  <c r="G155" i="28"/>
  <c r="G154" i="28"/>
  <c r="G153" i="28"/>
  <c r="G152" i="28"/>
  <c r="G30" i="8"/>
  <c r="G151" i="8"/>
  <c r="G150" i="8"/>
  <c r="G149" i="8"/>
  <c r="G146" i="8"/>
  <c r="G148" i="8"/>
  <c r="AC59" i="39" l="1"/>
  <c r="F31" i="3"/>
  <c r="I33" i="3"/>
  <c r="H33" i="3"/>
  <c r="G33" i="3"/>
  <c r="I32" i="3"/>
  <c r="G32" i="3"/>
  <c r="F33" i="3"/>
  <c r="F32" i="3"/>
  <c r="D91" i="29"/>
  <c r="D92" i="29"/>
  <c r="D93" i="29"/>
  <c r="D61" i="13"/>
  <c r="D106" i="13"/>
  <c r="Y5" i="24"/>
  <c r="AM5" i="24" s="1"/>
  <c r="BA5" i="24" s="1"/>
  <c r="X5" i="24"/>
  <c r="AL5" i="24" s="1"/>
  <c r="AZ5" i="24" s="1"/>
  <c r="W5" i="24"/>
  <c r="AK5" i="24" s="1"/>
  <c r="AY5" i="24" s="1"/>
  <c r="V5" i="24"/>
  <c r="AJ5" i="24" s="1"/>
  <c r="AX5" i="24" s="1"/>
  <c r="O6" i="23"/>
  <c r="BE6" i="23"/>
  <c r="BE8" i="23"/>
  <c r="BE18" i="23"/>
  <c r="BE21" i="23"/>
  <c r="BE22" i="23"/>
  <c r="BE24" i="23"/>
  <c r="BE27" i="23"/>
  <c r="BE29" i="23"/>
  <c r="BE30" i="23"/>
  <c r="BE32" i="23"/>
  <c r="AQ6" i="23"/>
  <c r="AQ8" i="23"/>
  <c r="AQ21" i="23"/>
  <c r="AQ22" i="23"/>
  <c r="AQ24" i="23"/>
  <c r="AQ29" i="23"/>
  <c r="AQ30" i="23"/>
  <c r="AQ32" i="23"/>
  <c r="AC6" i="23"/>
  <c r="AC22" i="23"/>
  <c r="AC29" i="23"/>
  <c r="AC30" i="23"/>
  <c r="AC32" i="23"/>
  <c r="AC8" i="23"/>
  <c r="AC21" i="23"/>
  <c r="I36" i="23"/>
  <c r="O27" i="23"/>
  <c r="O29" i="23"/>
  <c r="O30" i="23"/>
  <c r="O32" i="23"/>
  <c r="O8" i="23"/>
  <c r="O18" i="23"/>
  <c r="O21" i="23"/>
  <c r="O22" i="23"/>
  <c r="O24" i="23"/>
  <c r="AF31" i="24"/>
  <c r="AE31" i="24"/>
  <c r="Q31" i="24"/>
  <c r="P31" i="24"/>
  <c r="B31" i="24"/>
  <c r="AS30" i="24"/>
  <c r="AS29" i="24"/>
  <c r="AS28" i="24"/>
  <c r="AS26" i="24"/>
  <c r="AS25" i="24"/>
  <c r="AS24" i="24"/>
  <c r="AS22" i="24"/>
  <c r="AS21" i="24"/>
  <c r="AS19" i="24"/>
  <c r="AS18" i="24"/>
  <c r="AS17" i="24"/>
  <c r="AS16" i="24"/>
  <c r="AS15" i="24"/>
  <c r="AR15" i="24"/>
  <c r="AS14" i="24"/>
  <c r="AR14" i="24"/>
  <c r="AS13" i="24"/>
  <c r="AS12" i="24"/>
  <c r="AR12" i="24"/>
  <c r="AS11" i="24"/>
  <c r="AS10" i="24"/>
  <c r="AR10" i="24"/>
  <c r="AS9" i="24"/>
  <c r="AS8" i="24"/>
  <c r="AS7" i="24"/>
  <c r="AW6" i="24"/>
  <c r="AS6" i="24"/>
  <c r="M26" i="40"/>
  <c r="I28" i="40"/>
  <c r="N28" i="40"/>
  <c r="O28" i="40" s="1"/>
  <c r="L28" i="40"/>
  <c r="M28" i="40" s="1"/>
  <c r="J28" i="40"/>
  <c r="K28" i="40" s="1"/>
  <c r="H28" i="40"/>
  <c r="F28" i="40"/>
  <c r="G28" i="40" s="1"/>
  <c r="N27" i="40"/>
  <c r="L27" i="40"/>
  <c r="J27" i="40"/>
  <c r="K27" i="40" s="1"/>
  <c r="H27" i="40"/>
  <c r="F27" i="40"/>
  <c r="N26" i="40"/>
  <c r="O27" i="40"/>
  <c r="L26" i="40"/>
  <c r="M27" i="40"/>
  <c r="J26" i="40"/>
  <c r="H26" i="40"/>
  <c r="I26" i="40" s="1"/>
  <c r="I27" i="40"/>
  <c r="F26" i="40"/>
  <c r="G27" i="40"/>
  <c r="D28" i="40"/>
  <c r="E41" i="40"/>
  <c r="D27" i="40"/>
  <c r="E27" i="40" s="1"/>
  <c r="D26" i="40"/>
  <c r="E26" i="40" s="1"/>
  <c r="D23" i="40"/>
  <c r="E23" i="40" s="1"/>
  <c r="K39" i="11"/>
  <c r="E39" i="11"/>
  <c r="B39" i="11" s="1"/>
  <c r="J39" i="11" s="1"/>
  <c r="G147" i="8"/>
  <c r="X59" i="39"/>
  <c r="Y14" i="39" s="1"/>
  <c r="V59" i="39"/>
  <c r="W25" i="39" s="1"/>
  <c r="J59" i="39"/>
  <c r="U39" i="39"/>
  <c r="U38" i="39"/>
  <c r="U37" i="39"/>
  <c r="U35" i="39"/>
  <c r="U33" i="39"/>
  <c r="U25" i="39"/>
  <c r="U32" i="39"/>
  <c r="U29" i="39"/>
  <c r="U31" i="39"/>
  <c r="U27" i="39"/>
  <c r="U20" i="39"/>
  <c r="U28" i="39"/>
  <c r="U14" i="39"/>
  <c r="U18" i="39"/>
  <c r="U22" i="39"/>
  <c r="U17" i="39"/>
  <c r="U9" i="39"/>
  <c r="U16" i="39"/>
  <c r="U21" i="39"/>
  <c r="U13" i="39"/>
  <c r="U15" i="39"/>
  <c r="U11" i="39"/>
  <c r="U8" i="39"/>
  <c r="U7" i="39"/>
  <c r="U6" i="39"/>
  <c r="O148" i="40"/>
  <c r="O147" i="40"/>
  <c r="M148" i="40"/>
  <c r="M147" i="40"/>
  <c r="K148" i="40"/>
  <c r="K147" i="40"/>
  <c r="I148" i="40"/>
  <c r="I147" i="40"/>
  <c r="G148" i="40"/>
  <c r="G147" i="40"/>
  <c r="E148" i="40"/>
  <c r="E147" i="40"/>
  <c r="G147" i="28"/>
  <c r="G148" i="28"/>
  <c r="G149" i="28"/>
  <c r="G150" i="28"/>
  <c r="G151" i="28"/>
  <c r="D139" i="13"/>
  <c r="D140" i="13"/>
  <c r="D141" i="13"/>
  <c r="D142" i="13"/>
  <c r="D143" i="13"/>
  <c r="G145" i="8"/>
  <c r="O146" i="40"/>
  <c r="M146" i="40"/>
  <c r="K146" i="40"/>
  <c r="I146" i="40"/>
  <c r="G146" i="40"/>
  <c r="E146" i="40"/>
  <c r="O145" i="40"/>
  <c r="M145" i="40"/>
  <c r="K145" i="40"/>
  <c r="I145" i="40"/>
  <c r="G145" i="40"/>
  <c r="E145" i="40"/>
  <c r="O144" i="40"/>
  <c r="M144" i="40"/>
  <c r="K144" i="40"/>
  <c r="I144" i="40"/>
  <c r="G144" i="40"/>
  <c r="E144" i="40"/>
  <c r="G146" i="28"/>
  <c r="G144" i="8"/>
  <c r="O143" i="40"/>
  <c r="M143" i="40"/>
  <c r="K143" i="40"/>
  <c r="I143" i="40"/>
  <c r="E143" i="40"/>
  <c r="G143" i="40"/>
  <c r="G140" i="8"/>
  <c r="G141" i="8"/>
  <c r="G142" i="8"/>
  <c r="G143" i="8"/>
  <c r="G145" i="28"/>
  <c r="G144" i="28"/>
  <c r="G143" i="28"/>
  <c r="G142" i="28"/>
  <c r="G141" i="28"/>
  <c r="G140" i="28"/>
  <c r="G139" i="28"/>
  <c r="D138" i="13"/>
  <c r="D137" i="13"/>
  <c r="D136" i="13"/>
  <c r="D135" i="13"/>
  <c r="D132" i="13"/>
  <c r="O142" i="40"/>
  <c r="M142" i="40"/>
  <c r="K142" i="40"/>
  <c r="I142" i="40"/>
  <c r="G142" i="40"/>
  <c r="E142" i="40"/>
  <c r="O141" i="40"/>
  <c r="M141" i="40"/>
  <c r="K141" i="40"/>
  <c r="I141" i="40"/>
  <c r="G141" i="40"/>
  <c r="E141" i="40"/>
  <c r="O140" i="40"/>
  <c r="M140" i="40"/>
  <c r="K140" i="40"/>
  <c r="I140" i="40"/>
  <c r="G140" i="40"/>
  <c r="E140" i="40"/>
  <c r="D131" i="13"/>
  <c r="G139" i="8"/>
  <c r="G138" i="8"/>
  <c r="E139" i="40"/>
  <c r="O139" i="40"/>
  <c r="M139" i="40"/>
  <c r="K139" i="40"/>
  <c r="I139" i="40"/>
  <c r="G139" i="40"/>
  <c r="O138" i="40"/>
  <c r="M138" i="40"/>
  <c r="K138" i="40"/>
  <c r="I138" i="40"/>
  <c r="G138" i="40"/>
  <c r="E138" i="40"/>
  <c r="O137" i="40"/>
  <c r="O136" i="40"/>
  <c r="M137" i="40"/>
  <c r="M136" i="40"/>
  <c r="K137" i="40"/>
  <c r="K136" i="40"/>
  <c r="I137" i="40"/>
  <c r="I136" i="40"/>
  <c r="G137" i="40"/>
  <c r="G136" i="40"/>
  <c r="E137" i="40"/>
  <c r="E136" i="40"/>
  <c r="E135" i="40"/>
  <c r="D30" i="6"/>
  <c r="G137" i="8"/>
  <c r="G136" i="8"/>
  <c r="K38" i="11"/>
  <c r="E38" i="11"/>
  <c r="B38" i="11" s="1"/>
  <c r="O135" i="40"/>
  <c r="M135" i="40"/>
  <c r="K135" i="40"/>
  <c r="I135" i="40"/>
  <c r="G135" i="40"/>
  <c r="G135" i="8"/>
  <c r="G134" i="8"/>
  <c r="G137" i="28"/>
  <c r="D129" i="13"/>
  <c r="D130" i="13"/>
  <c r="O134" i="40"/>
  <c r="M134" i="40"/>
  <c r="K134" i="40"/>
  <c r="I134" i="40"/>
  <c r="G134" i="40"/>
  <c r="E134" i="40"/>
  <c r="G135" i="28"/>
  <c r="G136" i="28"/>
  <c r="D126" i="13"/>
  <c r="D128" i="13"/>
  <c r="K37" i="11"/>
  <c r="E37" i="11"/>
  <c r="B37" i="11" s="1"/>
  <c r="J37" i="11" s="1"/>
  <c r="G29" i="8"/>
  <c r="G132" i="8"/>
  <c r="G133" i="8"/>
  <c r="M133" i="40"/>
  <c r="O133" i="40"/>
  <c r="K133" i="40"/>
  <c r="I133" i="40"/>
  <c r="G133" i="40"/>
  <c r="E133" i="40"/>
  <c r="O132" i="40"/>
  <c r="M132" i="40"/>
  <c r="K132" i="40"/>
  <c r="I132" i="40"/>
  <c r="G132" i="40"/>
  <c r="E132" i="40"/>
  <c r="G131" i="8"/>
  <c r="G130" i="8"/>
  <c r="G129" i="8"/>
  <c r="G127" i="8"/>
  <c r="G126" i="8"/>
  <c r="G125" i="8"/>
  <c r="G124" i="8"/>
  <c r="G123" i="8"/>
  <c r="G121" i="8"/>
  <c r="O130" i="40"/>
  <c r="M130" i="40"/>
  <c r="K130" i="40"/>
  <c r="I130" i="40"/>
  <c r="G130" i="40"/>
  <c r="E130" i="40"/>
  <c r="O129" i="40"/>
  <c r="M129" i="40"/>
  <c r="K129" i="40"/>
  <c r="I129" i="40"/>
  <c r="G129" i="40"/>
  <c r="E129" i="40"/>
  <c r="O127" i="40"/>
  <c r="M127" i="40"/>
  <c r="K127" i="40"/>
  <c r="I127" i="40"/>
  <c r="O128" i="40"/>
  <c r="M128" i="40"/>
  <c r="K128" i="40"/>
  <c r="I128" i="40"/>
  <c r="G128" i="40"/>
  <c r="G127" i="40"/>
  <c r="E128" i="40"/>
  <c r="E127" i="40"/>
  <c r="G132" i="28"/>
  <c r="G133" i="28"/>
  <c r="G134" i="28"/>
  <c r="D125" i="13"/>
  <c r="D127" i="13"/>
  <c r="E102" i="40"/>
  <c r="E116" i="40"/>
  <c r="D123" i="13"/>
  <c r="D124" i="13"/>
  <c r="G130" i="28"/>
  <c r="G131" i="28"/>
  <c r="G128" i="28"/>
  <c r="G129" i="28"/>
  <c r="G127" i="28"/>
  <c r="D119" i="13"/>
  <c r="D120" i="13"/>
  <c r="D121" i="13"/>
  <c r="O120" i="40"/>
  <c r="O121" i="40"/>
  <c r="O122" i="40"/>
  <c r="O123" i="40"/>
  <c r="O124" i="40"/>
  <c r="O125" i="40"/>
  <c r="O126" i="40"/>
  <c r="M120" i="40"/>
  <c r="M121" i="40"/>
  <c r="M122" i="40"/>
  <c r="M123" i="40"/>
  <c r="M124" i="40"/>
  <c r="M125" i="40"/>
  <c r="M126" i="40"/>
  <c r="K120" i="40"/>
  <c r="K121" i="40"/>
  <c r="K122" i="40"/>
  <c r="K123" i="40"/>
  <c r="K124" i="40"/>
  <c r="K125" i="40"/>
  <c r="K126" i="40"/>
  <c r="I119" i="40"/>
  <c r="I120" i="40"/>
  <c r="I121" i="40"/>
  <c r="I122" i="40"/>
  <c r="I123" i="40"/>
  <c r="I124" i="40"/>
  <c r="I125" i="40"/>
  <c r="I126" i="40"/>
  <c r="E119" i="40"/>
  <c r="E120" i="40"/>
  <c r="E121" i="40"/>
  <c r="E122" i="40"/>
  <c r="G121" i="40"/>
  <c r="G122" i="40"/>
  <c r="G123" i="40"/>
  <c r="G124" i="40"/>
  <c r="G125" i="40"/>
  <c r="G126" i="40"/>
  <c r="E125" i="40"/>
  <c r="E126" i="40"/>
  <c r="E118" i="40"/>
  <c r="E123" i="40"/>
  <c r="E124" i="40"/>
  <c r="E110" i="40"/>
  <c r="G120" i="40"/>
  <c r="O119" i="40"/>
  <c r="M119" i="40"/>
  <c r="K119" i="40"/>
  <c r="G119" i="40"/>
  <c r="O118" i="40"/>
  <c r="M118" i="40"/>
  <c r="K118" i="40"/>
  <c r="I118" i="40"/>
  <c r="G118" i="40"/>
  <c r="O117" i="40"/>
  <c r="M117" i="40"/>
  <c r="K117" i="40"/>
  <c r="I117" i="40"/>
  <c r="G117" i="40"/>
  <c r="E117" i="40"/>
  <c r="O116" i="40"/>
  <c r="M116" i="40"/>
  <c r="K116" i="40"/>
  <c r="I116" i="40"/>
  <c r="G116" i="40"/>
  <c r="O115" i="40"/>
  <c r="M115" i="40"/>
  <c r="K115" i="40"/>
  <c r="I115" i="40"/>
  <c r="G115" i="40"/>
  <c r="E115" i="40"/>
  <c r="O114" i="40"/>
  <c r="M114" i="40"/>
  <c r="K114" i="40"/>
  <c r="I114" i="40"/>
  <c r="G114" i="40"/>
  <c r="E114" i="40"/>
  <c r="O113" i="40"/>
  <c r="M113" i="40"/>
  <c r="K113" i="40"/>
  <c r="I113" i="40"/>
  <c r="G113" i="40"/>
  <c r="E113" i="40"/>
  <c r="O112" i="40"/>
  <c r="M112" i="40"/>
  <c r="K112" i="40"/>
  <c r="I112" i="40"/>
  <c r="G112" i="40"/>
  <c r="E112" i="40"/>
  <c r="O111" i="40"/>
  <c r="M111" i="40"/>
  <c r="K111" i="40"/>
  <c r="I111" i="40"/>
  <c r="G111" i="40"/>
  <c r="E111" i="40"/>
  <c r="O110" i="40"/>
  <c r="M110" i="40"/>
  <c r="K110" i="40"/>
  <c r="I110" i="40"/>
  <c r="G110" i="40"/>
  <c r="O109" i="40"/>
  <c r="M109" i="40"/>
  <c r="K109" i="40"/>
  <c r="I109" i="40"/>
  <c r="G109" i="40"/>
  <c r="E109" i="40"/>
  <c r="O108" i="40"/>
  <c r="M108" i="40"/>
  <c r="K108" i="40"/>
  <c r="I108" i="40"/>
  <c r="G108" i="40"/>
  <c r="E108" i="40"/>
  <c r="O107" i="40"/>
  <c r="M107" i="40"/>
  <c r="K107" i="40"/>
  <c r="I107" i="40"/>
  <c r="G107" i="40"/>
  <c r="E107" i="40"/>
  <c r="O106" i="40"/>
  <c r="M106" i="40"/>
  <c r="K106" i="40"/>
  <c r="I106" i="40"/>
  <c r="G106" i="40"/>
  <c r="E106" i="40"/>
  <c r="O105" i="40"/>
  <c r="M105" i="40"/>
  <c r="K105" i="40"/>
  <c r="I105" i="40"/>
  <c r="G105" i="40"/>
  <c r="E105" i="40"/>
  <c r="O104" i="40"/>
  <c r="M104" i="40"/>
  <c r="K104" i="40"/>
  <c r="I104" i="40"/>
  <c r="G104" i="40"/>
  <c r="E104" i="40"/>
  <c r="O103" i="40"/>
  <c r="M103" i="40"/>
  <c r="K103" i="40"/>
  <c r="I103" i="40"/>
  <c r="G103" i="40"/>
  <c r="E103" i="40"/>
  <c r="O102" i="40"/>
  <c r="M102" i="40"/>
  <c r="K102" i="40"/>
  <c r="I102" i="40"/>
  <c r="G102" i="40"/>
  <c r="O101" i="40"/>
  <c r="M101" i="40"/>
  <c r="K101" i="40"/>
  <c r="I101" i="40"/>
  <c r="G101" i="40"/>
  <c r="E101" i="40"/>
  <c r="O100" i="40"/>
  <c r="M100" i="40"/>
  <c r="K100" i="40"/>
  <c r="I100" i="40"/>
  <c r="G100" i="40"/>
  <c r="E100" i="40"/>
  <c r="O99" i="40"/>
  <c r="M99" i="40"/>
  <c r="K99" i="40"/>
  <c r="I99" i="40"/>
  <c r="G99" i="40"/>
  <c r="E99" i="40"/>
  <c r="O98" i="40"/>
  <c r="M98" i="40"/>
  <c r="K98" i="40"/>
  <c r="I98" i="40"/>
  <c r="G98" i="40"/>
  <c r="E98" i="40"/>
  <c r="O97" i="40"/>
  <c r="M97" i="40"/>
  <c r="K97" i="40"/>
  <c r="I97" i="40"/>
  <c r="G97" i="40"/>
  <c r="E97" i="40"/>
  <c r="O96" i="40"/>
  <c r="M96" i="40"/>
  <c r="K96" i="40"/>
  <c r="I96" i="40"/>
  <c r="G96" i="40"/>
  <c r="E96" i="40"/>
  <c r="O95" i="40"/>
  <c r="M95" i="40"/>
  <c r="K95" i="40"/>
  <c r="I95" i="40"/>
  <c r="G95" i="40"/>
  <c r="E95" i="40"/>
  <c r="O94" i="40"/>
  <c r="M94" i="40"/>
  <c r="K94" i="40"/>
  <c r="I94" i="40"/>
  <c r="G94" i="40"/>
  <c r="E94" i="40"/>
  <c r="O93" i="40"/>
  <c r="M93" i="40"/>
  <c r="K93" i="40"/>
  <c r="I93" i="40"/>
  <c r="G93" i="40"/>
  <c r="E93" i="40"/>
  <c r="O92" i="40"/>
  <c r="M92" i="40"/>
  <c r="K92" i="40"/>
  <c r="I92" i="40"/>
  <c r="G92" i="40"/>
  <c r="E92" i="40"/>
  <c r="O91" i="40"/>
  <c r="M91" i="40"/>
  <c r="K91" i="40"/>
  <c r="I91" i="40"/>
  <c r="G91" i="40"/>
  <c r="E91" i="40"/>
  <c r="O90" i="40"/>
  <c r="M90" i="40"/>
  <c r="K90" i="40"/>
  <c r="I90" i="40"/>
  <c r="G90" i="40"/>
  <c r="E90" i="40"/>
  <c r="O89" i="40"/>
  <c r="M89" i="40"/>
  <c r="K89" i="40"/>
  <c r="I89" i="40"/>
  <c r="G89" i="40"/>
  <c r="E89" i="40"/>
  <c r="O88" i="40"/>
  <c r="M88" i="40"/>
  <c r="K88" i="40"/>
  <c r="I88" i="40"/>
  <c r="G88" i="40"/>
  <c r="E88" i="40"/>
  <c r="O87" i="40"/>
  <c r="M87" i="40"/>
  <c r="K87" i="40"/>
  <c r="I87" i="40"/>
  <c r="G87" i="40"/>
  <c r="E87" i="40"/>
  <c r="O86" i="40"/>
  <c r="M86" i="40"/>
  <c r="K86" i="40"/>
  <c r="I86" i="40"/>
  <c r="G86" i="40"/>
  <c r="E86" i="40"/>
  <c r="O85" i="40"/>
  <c r="M85" i="40"/>
  <c r="K85" i="40"/>
  <c r="I85" i="40"/>
  <c r="G85" i="40"/>
  <c r="E85" i="40"/>
  <c r="O84" i="40"/>
  <c r="M84" i="40"/>
  <c r="K84" i="40"/>
  <c r="I84" i="40"/>
  <c r="G84" i="40"/>
  <c r="E84" i="40"/>
  <c r="O83" i="40"/>
  <c r="M83" i="40"/>
  <c r="K83" i="40"/>
  <c r="I83" i="40"/>
  <c r="G83" i="40"/>
  <c r="E83" i="40"/>
  <c r="O82" i="40"/>
  <c r="M82" i="40"/>
  <c r="K82" i="40"/>
  <c r="I82" i="40"/>
  <c r="G82" i="40"/>
  <c r="E82" i="40"/>
  <c r="O81" i="40"/>
  <c r="M81" i="40"/>
  <c r="K81" i="40"/>
  <c r="I81" i="40"/>
  <c r="G81" i="40"/>
  <c r="E81" i="40"/>
  <c r="O80" i="40"/>
  <c r="M80" i="40"/>
  <c r="K80" i="40"/>
  <c r="I80" i="40"/>
  <c r="G80" i="40"/>
  <c r="E80" i="40"/>
  <c r="O79" i="40"/>
  <c r="M79" i="40"/>
  <c r="K79" i="40"/>
  <c r="I79" i="40"/>
  <c r="G79" i="40"/>
  <c r="E79" i="40"/>
  <c r="O78" i="40"/>
  <c r="M78" i="40"/>
  <c r="K78" i="40"/>
  <c r="I78" i="40"/>
  <c r="G78" i="40"/>
  <c r="E78" i="40"/>
  <c r="O77" i="40"/>
  <c r="M77" i="40"/>
  <c r="K77" i="40"/>
  <c r="I77" i="40"/>
  <c r="G77" i="40"/>
  <c r="E77" i="40"/>
  <c r="O76" i="40"/>
  <c r="M76" i="40"/>
  <c r="K76" i="40"/>
  <c r="I76" i="40"/>
  <c r="G76" i="40"/>
  <c r="E76" i="40"/>
  <c r="O75" i="40"/>
  <c r="M75" i="40"/>
  <c r="K75" i="40"/>
  <c r="I75" i="40"/>
  <c r="G75" i="40"/>
  <c r="E75" i="40"/>
  <c r="O74" i="40"/>
  <c r="M74" i="40"/>
  <c r="K74" i="40"/>
  <c r="I74" i="40"/>
  <c r="G74" i="40"/>
  <c r="E74" i="40"/>
  <c r="O73" i="40"/>
  <c r="M73" i="40"/>
  <c r="K73" i="40"/>
  <c r="I73" i="40"/>
  <c r="G73" i="40"/>
  <c r="E73" i="40"/>
  <c r="O72" i="40"/>
  <c r="M72" i="40"/>
  <c r="K72" i="40"/>
  <c r="I72" i="40"/>
  <c r="G72" i="40"/>
  <c r="E72" i="40"/>
  <c r="O71" i="40"/>
  <c r="M71" i="40"/>
  <c r="K71" i="40"/>
  <c r="I71" i="40"/>
  <c r="G71" i="40"/>
  <c r="E71" i="40"/>
  <c r="O70" i="40"/>
  <c r="M70" i="40"/>
  <c r="K70" i="40"/>
  <c r="I70" i="40"/>
  <c r="G70" i="40"/>
  <c r="E70" i="40"/>
  <c r="O69" i="40"/>
  <c r="M69" i="40"/>
  <c r="K69" i="40"/>
  <c r="I69" i="40"/>
  <c r="G69" i="40"/>
  <c r="E69" i="40"/>
  <c r="O68" i="40"/>
  <c r="M68" i="40"/>
  <c r="K68" i="40"/>
  <c r="I68" i="40"/>
  <c r="G68" i="40"/>
  <c r="E68" i="40"/>
  <c r="O67" i="40"/>
  <c r="M67" i="40"/>
  <c r="K67" i="40"/>
  <c r="I67" i="40"/>
  <c r="G67" i="40"/>
  <c r="E67" i="40"/>
  <c r="O66" i="40"/>
  <c r="M66" i="40"/>
  <c r="K66" i="40"/>
  <c r="I66" i="40"/>
  <c r="G66" i="40"/>
  <c r="E66" i="40"/>
  <c r="O65" i="40"/>
  <c r="M65" i="40"/>
  <c r="K65" i="40"/>
  <c r="I65" i="40"/>
  <c r="G65" i="40"/>
  <c r="E65" i="40"/>
  <c r="O64" i="40"/>
  <c r="M64" i="40"/>
  <c r="K64" i="40"/>
  <c r="I64" i="40"/>
  <c r="G64" i="40"/>
  <c r="E64" i="40"/>
  <c r="O63" i="40"/>
  <c r="M63" i="40"/>
  <c r="K63" i="40"/>
  <c r="I63" i="40"/>
  <c r="G63" i="40"/>
  <c r="E63" i="40"/>
  <c r="O62" i="40"/>
  <c r="M62" i="40"/>
  <c r="K62" i="40"/>
  <c r="I62" i="40"/>
  <c r="G62" i="40"/>
  <c r="E62" i="40"/>
  <c r="O61" i="40"/>
  <c r="M61" i="40"/>
  <c r="K61" i="40"/>
  <c r="I61" i="40"/>
  <c r="G61" i="40"/>
  <c r="E61" i="40"/>
  <c r="O60" i="40"/>
  <c r="M60" i="40"/>
  <c r="K60" i="40"/>
  <c r="I60" i="40"/>
  <c r="G60" i="40"/>
  <c r="E60" i="40"/>
  <c r="O59" i="40"/>
  <c r="M59" i="40"/>
  <c r="K59" i="40"/>
  <c r="I59" i="40"/>
  <c r="G59" i="40"/>
  <c r="E59" i="40"/>
  <c r="O58" i="40"/>
  <c r="M58" i="40"/>
  <c r="K58" i="40"/>
  <c r="I58" i="40"/>
  <c r="G58" i="40"/>
  <c r="E58" i="40"/>
  <c r="O57" i="40"/>
  <c r="M57" i="40"/>
  <c r="K57" i="40"/>
  <c r="I57" i="40"/>
  <c r="G57" i="40"/>
  <c r="E57" i="40"/>
  <c r="O56" i="40"/>
  <c r="M56" i="40"/>
  <c r="K56" i="40"/>
  <c r="I56" i="40"/>
  <c r="G56" i="40"/>
  <c r="E56" i="40"/>
  <c r="O55" i="40"/>
  <c r="M55" i="40"/>
  <c r="K55" i="40"/>
  <c r="I55" i="40"/>
  <c r="G55" i="40"/>
  <c r="E55" i="40"/>
  <c r="O54" i="40"/>
  <c r="M54" i="40"/>
  <c r="K54" i="40"/>
  <c r="I54" i="40"/>
  <c r="G54" i="40"/>
  <c r="E54" i="40"/>
  <c r="O53" i="40"/>
  <c r="M53" i="40"/>
  <c r="K53" i="40"/>
  <c r="I53" i="40"/>
  <c r="G53" i="40"/>
  <c r="E53" i="40"/>
  <c r="O52" i="40"/>
  <c r="M52" i="40"/>
  <c r="K52" i="40"/>
  <c r="I52" i="40"/>
  <c r="G52" i="40"/>
  <c r="E52" i="40"/>
  <c r="O51" i="40"/>
  <c r="M51" i="40"/>
  <c r="K51" i="40"/>
  <c r="I51" i="40"/>
  <c r="G51" i="40"/>
  <c r="E51" i="40"/>
  <c r="O50" i="40"/>
  <c r="M50" i="40"/>
  <c r="K50" i="40"/>
  <c r="I50" i="40"/>
  <c r="G50" i="40"/>
  <c r="E50" i="40"/>
  <c r="O49" i="40"/>
  <c r="M49" i="40"/>
  <c r="K49" i="40"/>
  <c r="I49" i="40"/>
  <c r="G49" i="40"/>
  <c r="E49" i="40"/>
  <c r="O48" i="40"/>
  <c r="M48" i="40"/>
  <c r="K48" i="40"/>
  <c r="I48" i="40"/>
  <c r="G48" i="40"/>
  <c r="E48" i="40"/>
  <c r="O47" i="40"/>
  <c r="M47" i="40"/>
  <c r="K47" i="40"/>
  <c r="I47" i="40"/>
  <c r="G47" i="40"/>
  <c r="E47" i="40"/>
  <c r="O46" i="40"/>
  <c r="M46" i="40"/>
  <c r="K46" i="40"/>
  <c r="I46" i="40"/>
  <c r="G46" i="40"/>
  <c r="E46" i="40"/>
  <c r="O45" i="40"/>
  <c r="M45" i="40"/>
  <c r="K45" i="40"/>
  <c r="I45" i="40"/>
  <c r="G45" i="40"/>
  <c r="E45" i="40"/>
  <c r="O44" i="40"/>
  <c r="M44" i="40"/>
  <c r="K44" i="40"/>
  <c r="I44" i="40"/>
  <c r="G44" i="40"/>
  <c r="E44" i="40"/>
  <c r="E43" i="40"/>
  <c r="E42" i="40"/>
  <c r="N23" i="40"/>
  <c r="O23" i="40" s="1"/>
  <c r="J23" i="40"/>
  <c r="H23" i="40"/>
  <c r="F23" i="40"/>
  <c r="G23" i="40" s="1"/>
  <c r="N22" i="40"/>
  <c r="L22" i="40"/>
  <c r="M23" i="40" s="1"/>
  <c r="J22" i="40"/>
  <c r="H22" i="40"/>
  <c r="F22" i="40"/>
  <c r="G22" i="40" s="1"/>
  <c r="N21" i="40"/>
  <c r="O21" i="40" s="1"/>
  <c r="L21" i="40"/>
  <c r="M21" i="40" s="1"/>
  <c r="J21" i="40"/>
  <c r="K22" i="40"/>
  <c r="H21" i="40"/>
  <c r="F21" i="40"/>
  <c r="G21" i="40" s="1"/>
  <c r="D21" i="40"/>
  <c r="E22" i="40"/>
  <c r="N20" i="40"/>
  <c r="O20" i="40"/>
  <c r="L20" i="40"/>
  <c r="M20" i="40"/>
  <c r="J20" i="40"/>
  <c r="K21" i="40" s="1"/>
  <c r="K20" i="40"/>
  <c r="H20" i="40"/>
  <c r="I20" i="40"/>
  <c r="F20" i="40"/>
  <c r="G20" i="40"/>
  <c r="E20" i="40"/>
  <c r="O19" i="40"/>
  <c r="M19" i="40"/>
  <c r="K19" i="40"/>
  <c r="I19" i="40"/>
  <c r="G19" i="40"/>
  <c r="E19" i="40"/>
  <c r="O18" i="40"/>
  <c r="M18" i="40"/>
  <c r="K18" i="40"/>
  <c r="I18" i="40"/>
  <c r="G18" i="40"/>
  <c r="E18" i="40"/>
  <c r="O17" i="40"/>
  <c r="M17" i="40"/>
  <c r="K17" i="40"/>
  <c r="I17" i="40"/>
  <c r="G17" i="40"/>
  <c r="E17" i="40"/>
  <c r="O16" i="40"/>
  <c r="M16" i="40"/>
  <c r="K16" i="40"/>
  <c r="I16" i="40"/>
  <c r="G16" i="40"/>
  <c r="E16" i="40"/>
  <c r="O15" i="40"/>
  <c r="M15" i="40"/>
  <c r="K15" i="40"/>
  <c r="I15" i="40"/>
  <c r="G15" i="40"/>
  <c r="E15" i="40"/>
  <c r="O14" i="40"/>
  <c r="M14" i="40"/>
  <c r="K14" i="40"/>
  <c r="I14" i="40"/>
  <c r="G14" i="40"/>
  <c r="E14" i="40"/>
  <c r="I29" i="3"/>
  <c r="H29" i="3"/>
  <c r="G29" i="3"/>
  <c r="H30" i="3"/>
  <c r="G26" i="8"/>
  <c r="G27" i="8"/>
  <c r="H32" i="3"/>
  <c r="D29" i="6"/>
  <c r="G126" i="28"/>
  <c r="G122" i="8"/>
  <c r="G114" i="8"/>
  <c r="G113" i="8"/>
  <c r="G120" i="8"/>
  <c r="G119" i="8"/>
  <c r="G116" i="8"/>
  <c r="G118" i="8"/>
  <c r="G125" i="28"/>
  <c r="D115" i="13"/>
  <c r="D116" i="13"/>
  <c r="D117" i="13"/>
  <c r="D118" i="13"/>
  <c r="G124" i="28"/>
  <c r="G123" i="28"/>
  <c r="AY36" i="23"/>
  <c r="AK36" i="23"/>
  <c r="W36" i="23"/>
  <c r="AX36" i="23"/>
  <c r="AJ36" i="23"/>
  <c r="V36" i="23"/>
  <c r="H36" i="23"/>
  <c r="G36" i="23"/>
  <c r="G122" i="28"/>
  <c r="D98" i="29"/>
  <c r="D99" i="29"/>
  <c r="D88" i="29"/>
  <c r="D89" i="29"/>
  <c r="D90" i="29"/>
  <c r="D94" i="29"/>
  <c r="D95" i="29"/>
  <c r="D96" i="29"/>
  <c r="D97" i="29"/>
  <c r="D107" i="13"/>
  <c r="D108" i="13"/>
  <c r="D109" i="13"/>
  <c r="D110" i="13"/>
  <c r="D111" i="13"/>
  <c r="D112" i="13"/>
  <c r="D113" i="13"/>
  <c r="D114" i="13"/>
  <c r="D105" i="13"/>
  <c r="D102" i="13"/>
  <c r="D103" i="13"/>
  <c r="D97" i="13"/>
  <c r="D98" i="13"/>
  <c r="D99" i="13"/>
  <c r="D100" i="13"/>
  <c r="D101" i="13"/>
  <c r="K36" i="11"/>
  <c r="K35" i="11"/>
  <c r="E36" i="11"/>
  <c r="B36" i="11" s="1"/>
  <c r="J36" i="11" s="1"/>
  <c r="E35" i="11"/>
  <c r="B35" i="11" s="1"/>
  <c r="J35" i="11" s="1"/>
  <c r="G117" i="28"/>
  <c r="G118" i="28"/>
  <c r="G119" i="28"/>
  <c r="G120" i="28"/>
  <c r="G121" i="28"/>
  <c r="G115" i="8"/>
  <c r="G117" i="8"/>
  <c r="G112" i="8"/>
  <c r="G116" i="28"/>
  <c r="G115" i="28"/>
  <c r="D28" i="6"/>
  <c r="D27" i="6"/>
  <c r="F30" i="3"/>
  <c r="I31" i="3"/>
  <c r="H31" i="3"/>
  <c r="G31" i="3"/>
  <c r="D87" i="29"/>
  <c r="D86" i="29"/>
  <c r="D85" i="29"/>
  <c r="D84" i="29"/>
  <c r="D83" i="29"/>
  <c r="D82" i="29"/>
  <c r="D81" i="29"/>
  <c r="D80" i="29"/>
  <c r="D79" i="29"/>
  <c r="D78" i="29"/>
  <c r="D77" i="29"/>
  <c r="D76" i="29"/>
  <c r="D75" i="29"/>
  <c r="D74" i="29"/>
  <c r="D73" i="29"/>
  <c r="D72" i="29"/>
  <c r="D71" i="29"/>
  <c r="D70" i="29"/>
  <c r="D69" i="29"/>
  <c r="D68" i="29"/>
  <c r="D67" i="29"/>
  <c r="D66" i="29"/>
  <c r="D65" i="29"/>
  <c r="D64" i="29"/>
  <c r="D63" i="29"/>
  <c r="D62" i="29"/>
  <c r="D61" i="29"/>
  <c r="D60" i="29"/>
  <c r="D59" i="29"/>
  <c r="D58" i="29"/>
  <c r="D57" i="29"/>
  <c r="D56" i="29"/>
  <c r="D55" i="29"/>
  <c r="D54" i="29"/>
  <c r="D53" i="29"/>
  <c r="D52" i="29"/>
  <c r="D51" i="29"/>
  <c r="D50" i="29"/>
  <c r="D11" i="29"/>
  <c r="D10" i="29"/>
  <c r="G114" i="28"/>
  <c r="G113" i="28"/>
  <c r="G112" i="28"/>
  <c r="G111" i="28"/>
  <c r="G110" i="28"/>
  <c r="G109" i="28"/>
  <c r="G108" i="28"/>
  <c r="G107" i="28"/>
  <c r="G106" i="28"/>
  <c r="G105" i="28"/>
  <c r="G104" i="28"/>
  <c r="G103" i="28"/>
  <c r="G102" i="28"/>
  <c r="G101" i="28"/>
  <c r="G100" i="28"/>
  <c r="G99" i="28"/>
  <c r="G98" i="28"/>
  <c r="G97" i="28"/>
  <c r="G96" i="28"/>
  <c r="G95" i="28"/>
  <c r="G94" i="28"/>
  <c r="G13" i="28"/>
  <c r="G12" i="28"/>
  <c r="G11" i="28"/>
  <c r="G10" i="28"/>
  <c r="G9" i="28"/>
  <c r="G8" i="28"/>
  <c r="G7" i="28"/>
  <c r="D96" i="13"/>
  <c r="D95" i="13"/>
  <c r="D94" i="13"/>
  <c r="D93" i="13"/>
  <c r="D92" i="13"/>
  <c r="D91" i="13"/>
  <c r="D90" i="13"/>
  <c r="D89" i="13"/>
  <c r="D88" i="13"/>
  <c r="D87" i="13"/>
  <c r="D86" i="13"/>
  <c r="D85" i="13"/>
  <c r="D84" i="13"/>
  <c r="D83" i="13"/>
  <c r="D82" i="13"/>
  <c r="D81" i="13"/>
  <c r="D80" i="13"/>
  <c r="D79" i="13"/>
  <c r="D72" i="13"/>
  <c r="D71" i="13"/>
  <c r="D70" i="13"/>
  <c r="D69" i="13"/>
  <c r="D67" i="13"/>
  <c r="D66" i="13"/>
  <c r="D65" i="13"/>
  <c r="D64" i="13"/>
  <c r="D63" i="13"/>
  <c r="D62" i="13"/>
  <c r="D26" i="6"/>
  <c r="D25" i="6"/>
  <c r="D24" i="6"/>
  <c r="D23" i="6"/>
  <c r="I37" i="9"/>
  <c r="I36" i="9"/>
  <c r="I35" i="9"/>
  <c r="I34" i="9"/>
  <c r="I33" i="9"/>
  <c r="I32" i="9"/>
  <c r="I31" i="9"/>
  <c r="I30" i="9"/>
  <c r="I29" i="9"/>
  <c r="G111" i="8"/>
  <c r="G109" i="8"/>
  <c r="G110" i="8"/>
  <c r="G105" i="8"/>
  <c r="G106" i="8"/>
  <c r="G107" i="8"/>
  <c r="G108" i="8"/>
  <c r="G102" i="8"/>
  <c r="G103" i="8"/>
  <c r="G104" i="8"/>
  <c r="F36" i="23"/>
  <c r="F29" i="3"/>
  <c r="U36" i="23"/>
  <c r="G30" i="3"/>
  <c r="I30" i="3"/>
  <c r="AI36" i="23"/>
  <c r="AH36" i="23"/>
  <c r="T36" i="23"/>
  <c r="AW36" i="23"/>
  <c r="AV36" i="23"/>
  <c r="K34" i="11"/>
  <c r="E33" i="11"/>
  <c r="B33" i="11" s="1"/>
  <c r="J33" i="11" s="1"/>
  <c r="K33" i="11"/>
  <c r="E34" i="11"/>
  <c r="B34" i="11" s="1"/>
  <c r="J34" i="11" s="1"/>
  <c r="K32" i="11"/>
  <c r="G98" i="8"/>
  <c r="G99" i="8"/>
  <c r="G100" i="8"/>
  <c r="G101" i="8"/>
  <c r="G96" i="8"/>
  <c r="G97" i="8"/>
  <c r="G92" i="8"/>
  <c r="G93" i="8"/>
  <c r="G94" i="8"/>
  <c r="G95" i="8"/>
  <c r="G90" i="8"/>
  <c r="G91" i="8"/>
  <c r="G89" i="8"/>
  <c r="G88" i="8"/>
  <c r="G86" i="8"/>
  <c r="G87" i="8"/>
  <c r="G84" i="8"/>
  <c r="G85" i="8"/>
  <c r="G82" i="8"/>
  <c r="G83" i="8"/>
  <c r="G80" i="8"/>
  <c r="G81" i="8"/>
  <c r="G78" i="8"/>
  <c r="G79" i="8"/>
  <c r="G76" i="8"/>
  <c r="G77" i="8"/>
  <c r="AG36" i="23"/>
  <c r="G74" i="8"/>
  <c r="G75" i="8"/>
  <c r="G72" i="8"/>
  <c r="G73" i="8"/>
  <c r="G62" i="8"/>
  <c r="G63" i="8"/>
  <c r="G64" i="8"/>
  <c r="G65" i="8"/>
  <c r="G66" i="8"/>
  <c r="G67" i="8"/>
  <c r="G68" i="8"/>
  <c r="G69" i="8"/>
  <c r="G70" i="8"/>
  <c r="G71" i="8"/>
  <c r="E32" i="11"/>
  <c r="B32" i="11" s="1"/>
  <c r="J32" i="11" s="1"/>
  <c r="P32" i="11" s="1"/>
  <c r="AF36" i="23"/>
  <c r="G24" i="8"/>
  <c r="C31" i="11"/>
  <c r="E31" i="11"/>
  <c r="K31" i="11"/>
  <c r="G40" i="8"/>
  <c r="G41" i="8"/>
  <c r="G42" i="8"/>
  <c r="G43" i="8"/>
  <c r="G44" i="8"/>
  <c r="G45" i="8"/>
  <c r="G46" i="8"/>
  <c r="G47" i="8"/>
  <c r="G48" i="8"/>
  <c r="G49" i="8"/>
  <c r="G50" i="8"/>
  <c r="G51" i="8"/>
  <c r="G52" i="8"/>
  <c r="G53" i="8"/>
  <c r="G54" i="8"/>
  <c r="G55" i="8"/>
  <c r="G56" i="8"/>
  <c r="G57" i="8"/>
  <c r="G58" i="8"/>
  <c r="G59" i="8"/>
  <c r="G60" i="8"/>
  <c r="G61" i="8"/>
  <c r="B36" i="23"/>
  <c r="C36" i="23"/>
  <c r="P36" i="23"/>
  <c r="Q36" i="23"/>
  <c r="AD36" i="23"/>
  <c r="AE36" i="23"/>
  <c r="AR36" i="23"/>
  <c r="AS36" i="23"/>
  <c r="B7" i="3"/>
  <c r="B8" i="3"/>
  <c r="B9" i="3"/>
  <c r="B11" i="3"/>
  <c r="B12" i="3"/>
  <c r="B13" i="3"/>
  <c r="B14" i="3"/>
  <c r="F26" i="3"/>
  <c r="G26" i="3"/>
  <c r="H26" i="3"/>
  <c r="I26" i="3"/>
  <c r="I23" i="40"/>
  <c r="K23" i="40"/>
  <c r="E21" i="40"/>
  <c r="G26" i="40"/>
  <c r="K26" i="40"/>
  <c r="O26" i="40"/>
  <c r="O22" i="40"/>
  <c r="I21" i="40"/>
  <c r="I22" i="40"/>
  <c r="P33" i="11" l="1"/>
  <c r="W28" i="39"/>
  <c r="W33" i="39"/>
  <c r="W32" i="39"/>
  <c r="W21" i="39"/>
  <c r="Y15" i="39"/>
  <c r="Y10" i="39"/>
  <c r="Y12" i="39"/>
  <c r="W12" i="39"/>
  <c r="W10" i="39"/>
  <c r="Y32" i="39"/>
  <c r="Y17" i="39"/>
  <c r="W13" i="39"/>
  <c r="Y6" i="39"/>
  <c r="Y25" i="39"/>
  <c r="Y11" i="39"/>
  <c r="Y28" i="39"/>
  <c r="P37" i="11"/>
  <c r="B31" i="11"/>
  <c r="J31" i="11" s="1"/>
  <c r="P31" i="11" s="1"/>
  <c r="P36" i="11"/>
  <c r="P35" i="11"/>
  <c r="P34" i="11"/>
  <c r="W8" i="39"/>
  <c r="W29" i="39"/>
  <c r="W16" i="39"/>
  <c r="W18" i="39"/>
  <c r="W31" i="39"/>
  <c r="W20" i="39"/>
  <c r="W27" i="39"/>
  <c r="W7" i="39"/>
  <c r="W22" i="39"/>
  <c r="W11" i="39"/>
  <c r="W34" i="39"/>
  <c r="W17" i="39"/>
  <c r="W9" i="39"/>
  <c r="W15" i="39"/>
  <c r="W6" i="39"/>
  <c r="W14" i="39"/>
  <c r="W35" i="39"/>
  <c r="Y29" i="39"/>
  <c r="J38" i="11"/>
  <c r="P38" i="11" s="1"/>
  <c r="P39" i="11"/>
  <c r="M22" i="40"/>
  <c r="Y16" i="39"/>
  <c r="Y31" i="39"/>
  <c r="E28" i="40"/>
  <c r="Y13" i="39"/>
  <c r="Y8" i="39"/>
  <c r="Y34" i="39"/>
  <c r="Y22" i="39"/>
  <c r="Y33" i="39"/>
  <c r="Y9" i="39"/>
  <c r="Y20" i="39"/>
  <c r="Y27" i="39"/>
  <c r="Y18" i="39"/>
  <c r="Y7" i="39"/>
  <c r="Y36" i="39"/>
  <c r="Y21" i="39"/>
  <c r="AA59" i="39" l="1"/>
  <c r="W59" i="39"/>
  <c r="Y59" i="39"/>
</calcChain>
</file>

<file path=xl/sharedStrings.xml><?xml version="1.0" encoding="utf-8"?>
<sst xmlns="http://schemas.openxmlformats.org/spreadsheetml/2006/main" count="1609" uniqueCount="481">
  <si>
    <t>ｔ</t>
    <phoneticPr fontId="4"/>
  </si>
  <si>
    <t>㎏</t>
    <phoneticPr fontId="4"/>
  </si>
  <si>
    <t>(単位：戸)
(Unit：number)</t>
    <phoneticPr fontId="4"/>
  </si>
  <si>
    <t>戸
Number</t>
  </si>
  <si>
    <t>トン
t</t>
  </si>
  <si>
    <t>㎏</t>
  </si>
  <si>
    <t>工場
Number</t>
  </si>
  <si>
    <t>％</t>
  </si>
  <si>
    <t>千㎡
1,000
sq.meters</t>
  </si>
  <si>
    <t>青森県</t>
  </si>
  <si>
    <t>岩手県</t>
  </si>
  <si>
    <t>宮城県</t>
  </si>
  <si>
    <t>福島県</t>
  </si>
  <si>
    <t>栃木県</t>
  </si>
  <si>
    <t>群馬県</t>
  </si>
  <si>
    <t>埼玉県</t>
  </si>
  <si>
    <t>千葉県</t>
  </si>
  <si>
    <t>東京都</t>
  </si>
  <si>
    <t>山梨県</t>
  </si>
  <si>
    <t>長野県</t>
  </si>
  <si>
    <t>新潟県</t>
  </si>
  <si>
    <t>岐阜県</t>
  </si>
  <si>
    <t>愛知県</t>
  </si>
  <si>
    <t>兵庫県</t>
  </si>
  <si>
    <t>京都府</t>
    <rPh sb="0" eb="2">
      <t>キョウト</t>
    </rPh>
    <rPh sb="2" eb="3">
      <t>フ</t>
    </rPh>
    <phoneticPr fontId="13"/>
  </si>
  <si>
    <t>高知県</t>
  </si>
  <si>
    <t>熊本県</t>
  </si>
  <si>
    <t>宮崎県</t>
    <rPh sb="0" eb="3">
      <t>ミヤザキケン</t>
    </rPh>
    <phoneticPr fontId="13"/>
  </si>
  <si>
    <t>全国計</t>
  </si>
  <si>
    <t>俵</t>
    <rPh sb="0" eb="1">
      <t>ヒョウ</t>
    </rPh>
    <phoneticPr fontId="4"/>
  </si>
  <si>
    <t>-</t>
    <phoneticPr fontId="4"/>
  </si>
  <si>
    <t xml:space="preserve">― </t>
  </si>
  <si>
    <t>その他
Others</t>
    <rPh sb="2" eb="3">
      <t>タ</t>
    </rPh>
    <phoneticPr fontId="4"/>
  </si>
  <si>
    <t>(単位：千俵)
(Unit：1,000Bales of 60kg)</t>
    <rPh sb="4" eb="6">
      <t>センピョウ</t>
    </rPh>
    <phoneticPr fontId="4"/>
  </si>
  <si>
    <t>期末</t>
  </si>
  <si>
    <t>Item</t>
    <phoneticPr fontId="4"/>
  </si>
  <si>
    <t>在庫</t>
  </si>
  <si>
    <t>計
Total</t>
    <rPh sb="0" eb="1">
      <t>ケイ</t>
    </rPh>
    <phoneticPr fontId="4"/>
  </si>
  <si>
    <t>計 ③
Total</t>
    <rPh sb="0" eb="1">
      <t>ケイ</t>
    </rPh>
    <phoneticPr fontId="4"/>
  </si>
  <si>
    <t>S50</t>
  </si>
  <si>
    <t>S55</t>
  </si>
  <si>
    <t>S60</t>
  </si>
  <si>
    <t>1994</t>
  </si>
  <si>
    <t>1995</t>
  </si>
  <si>
    <t>1996</t>
  </si>
  <si>
    <t>1997</t>
  </si>
  <si>
    <t>1998</t>
  </si>
  <si>
    <t>1999</t>
  </si>
  <si>
    <t>2000</t>
  </si>
  <si>
    <t>2001</t>
  </si>
  <si>
    <t>2002</t>
  </si>
  <si>
    <t>2003</t>
  </si>
  <si>
    <t>2004</t>
  </si>
  <si>
    <t>2005</t>
  </si>
  <si>
    <t>2006</t>
  </si>
  <si>
    <t>前年比％</t>
    <rPh sb="0" eb="1">
      <t>マエ</t>
    </rPh>
    <rPh sb="1" eb="2">
      <t>ネン</t>
    </rPh>
    <rPh sb="2" eb="3">
      <t>ヒ</t>
    </rPh>
    <phoneticPr fontId="4"/>
  </si>
  <si>
    <t>構成比％</t>
    <rPh sb="0" eb="2">
      <t>コウセイ</t>
    </rPh>
    <rPh sb="2" eb="3">
      <t>ヒ</t>
    </rPh>
    <phoneticPr fontId="4"/>
  </si>
  <si>
    <t>y/y</t>
    <phoneticPr fontId="4"/>
  </si>
  <si>
    <t>ratio</t>
    <phoneticPr fontId="4"/>
  </si>
  <si>
    <t>布
は
く
製</t>
    <rPh sb="0" eb="1">
      <t>ヌノ</t>
    </rPh>
    <rPh sb="9" eb="10">
      <t>セイ</t>
    </rPh>
    <phoneticPr fontId="4"/>
  </si>
  <si>
    <t>―</t>
  </si>
  <si>
    <t>-</t>
  </si>
  <si>
    <t>(A)</t>
    <phoneticPr fontId="4"/>
  </si>
  <si>
    <t>(B)</t>
    <phoneticPr fontId="4"/>
  </si>
  <si>
    <t>(C)</t>
    <phoneticPr fontId="4"/>
  </si>
  <si>
    <t>(D)</t>
    <phoneticPr fontId="4"/>
  </si>
  <si>
    <t>(E)</t>
    <phoneticPr fontId="4"/>
  </si>
  <si>
    <t>(F)</t>
    <phoneticPr fontId="4"/>
  </si>
  <si>
    <t>(G)</t>
    <phoneticPr fontId="4"/>
  </si>
  <si>
    <t>(H)</t>
    <phoneticPr fontId="4"/>
  </si>
  <si>
    <t>(I)</t>
    <phoneticPr fontId="4"/>
  </si>
  <si>
    <t>1000SM</t>
    <phoneticPr fontId="4"/>
  </si>
  <si>
    <t>Bales of 60㎏</t>
    <phoneticPr fontId="4"/>
  </si>
  <si>
    <t>―</t>
    <phoneticPr fontId="4"/>
  </si>
  <si>
    <t>計
Total</t>
    <phoneticPr fontId="4"/>
  </si>
  <si>
    <t>21デニール
20/22</t>
    <phoneticPr fontId="4"/>
  </si>
  <si>
    <t>27デニール
26/28</t>
    <phoneticPr fontId="4"/>
  </si>
  <si>
    <t>31デニール
30/32</t>
    <phoneticPr fontId="4"/>
  </si>
  <si>
    <t>供給計　Supply Total　①</t>
    <phoneticPr fontId="4"/>
  </si>
  <si>
    <t>需要計　Demand Total　②=①-④</t>
    <phoneticPr fontId="4"/>
  </si>
  <si>
    <t>期初
在庫
Opening
Stocks</t>
    <phoneticPr fontId="4"/>
  </si>
  <si>
    <t>輸　入　Import</t>
    <phoneticPr fontId="4"/>
  </si>
  <si>
    <t>輸 出　Export</t>
    <phoneticPr fontId="4"/>
  </si>
  <si>
    <t>内　需</t>
    <phoneticPr fontId="4"/>
  </si>
  <si>
    <t>生　糸
Raw Silk</t>
    <phoneticPr fontId="4"/>
  </si>
  <si>
    <t>絹　糸
Silk Yarn</t>
    <phoneticPr fontId="4"/>
  </si>
  <si>
    <t>Ending
Stocks
④</t>
    <phoneticPr fontId="4"/>
  </si>
  <si>
    <t xml:space="preserve">― </t>
    <phoneticPr fontId="4"/>
  </si>
  <si>
    <t>1992</t>
    <phoneticPr fontId="4"/>
  </si>
  <si>
    <t>1993</t>
    <phoneticPr fontId="4"/>
  </si>
  <si>
    <t>2007</t>
    <phoneticPr fontId="4"/>
  </si>
  <si>
    <t>2008</t>
    <phoneticPr fontId="4"/>
  </si>
  <si>
    <t>2009</t>
    <phoneticPr fontId="4"/>
  </si>
  <si>
    <t>Product made in cloth</t>
    <phoneticPr fontId="4"/>
  </si>
  <si>
    <t>総          計
Grand Total</t>
    <phoneticPr fontId="4"/>
  </si>
  <si>
    <t>受入数量
Receipts</t>
    <phoneticPr fontId="4"/>
  </si>
  <si>
    <t>期末在庫数量
Ending Stocks</t>
    <phoneticPr fontId="4"/>
  </si>
  <si>
    <t>養蚕業
Sericultural Industry</t>
  </si>
  <si>
    <t>製糸業
Silk-Reeling Industry</t>
  </si>
  <si>
    <t>絹業
Silk Fabric Industry</t>
  </si>
  <si>
    <t>千台
1,000</t>
  </si>
  <si>
    <t>2010</t>
    <phoneticPr fontId="4"/>
  </si>
  <si>
    <t>-</t>
    <phoneticPr fontId="21"/>
  </si>
  <si>
    <t>山形県</t>
    <phoneticPr fontId="13"/>
  </si>
  <si>
    <t>福井県</t>
    <rPh sb="0" eb="3">
      <t>フクイケン</t>
    </rPh>
    <phoneticPr fontId="21"/>
  </si>
  <si>
    <t>鹿児島県</t>
    <rPh sb="0" eb="4">
      <t>カゴシマケン</t>
    </rPh>
    <phoneticPr fontId="21"/>
  </si>
  <si>
    <t>設   備   数(台)
Reeling Machines</t>
    <rPh sb="0" eb="1">
      <t>セツ</t>
    </rPh>
    <rPh sb="4" eb="5">
      <t>ビ</t>
    </rPh>
    <rPh sb="8" eb="9">
      <t>スウ</t>
    </rPh>
    <rPh sb="10" eb="11">
      <t>ダイ</t>
    </rPh>
    <phoneticPr fontId="4"/>
  </si>
  <si>
    <t>運転可能
Operable</t>
    <rPh sb="0" eb="2">
      <t>ウンテン</t>
    </rPh>
    <rPh sb="2" eb="4">
      <t>カノウ</t>
    </rPh>
    <phoneticPr fontId="4"/>
  </si>
  <si>
    <t>前年比(%)</t>
    <rPh sb="0" eb="3">
      <t>ゼンネンヒ</t>
    </rPh>
    <phoneticPr fontId="4"/>
  </si>
  <si>
    <t>24年</t>
    <rPh sb="2" eb="3">
      <t>ネン</t>
    </rPh>
    <phoneticPr fontId="21"/>
  </si>
  <si>
    <t>24年</t>
    <rPh sb="2" eb="3">
      <t>１４ネン</t>
    </rPh>
    <phoneticPr fontId="13"/>
  </si>
  <si>
    <t>×</t>
  </si>
  <si>
    <t>世紀二一</t>
    <rPh sb="2" eb="3">
      <t>ニ</t>
    </rPh>
    <rPh sb="3" eb="4">
      <t>イチ</t>
    </rPh>
    <phoneticPr fontId="4"/>
  </si>
  <si>
    <t>改良小石丸</t>
    <rPh sb="0" eb="2">
      <t>カイリョウ</t>
    </rPh>
    <rPh sb="2" eb="4">
      <t>コイシ</t>
    </rPh>
    <rPh sb="4" eb="5">
      <t>マル</t>
    </rPh>
    <phoneticPr fontId="4"/>
  </si>
  <si>
    <t>蚕技研11号</t>
    <rPh sb="0" eb="1">
      <t>サン</t>
    </rPh>
    <rPh sb="1" eb="3">
      <t>ギケン</t>
    </rPh>
    <rPh sb="5" eb="6">
      <t>ゴウ</t>
    </rPh>
    <phoneticPr fontId="4"/>
  </si>
  <si>
    <t>中515号</t>
  </si>
  <si>
    <t>―</t>
    <phoneticPr fontId="4"/>
  </si>
  <si>
    <t>-</t>
    <phoneticPr fontId="4"/>
  </si>
  <si>
    <t>-</t>
    <phoneticPr fontId="4"/>
  </si>
  <si>
    <t>－</t>
    <phoneticPr fontId="4"/>
  </si>
  <si>
    <t xml:space="preserve">― </t>
    <phoneticPr fontId="4"/>
  </si>
  <si>
    <t>　</t>
    <phoneticPr fontId="13"/>
  </si>
  <si>
    <t>　（単位：戸、％）</t>
    <rPh sb="2" eb="4">
      <t>タンイ</t>
    </rPh>
    <rPh sb="5" eb="6">
      <t>コ</t>
    </rPh>
    <phoneticPr fontId="13"/>
  </si>
  <si>
    <t>都府県名</t>
    <rPh sb="0" eb="2">
      <t>トフ</t>
    </rPh>
    <rPh sb="2" eb="4">
      <t>ケンメイ</t>
    </rPh>
    <phoneticPr fontId="13"/>
  </si>
  <si>
    <t>春蚕期</t>
    <rPh sb="0" eb="1">
      <t>ハル</t>
    </rPh>
    <rPh sb="1" eb="3">
      <t>サンキ</t>
    </rPh>
    <phoneticPr fontId="13"/>
  </si>
  <si>
    <t>初秋蚕期</t>
    <rPh sb="0" eb="2">
      <t>ショシュウ</t>
    </rPh>
    <rPh sb="2" eb="4">
      <t>サンキ</t>
    </rPh>
    <phoneticPr fontId="13"/>
  </si>
  <si>
    <t>晩秋蚕期</t>
    <rPh sb="0" eb="2">
      <t>バンシュウ</t>
    </rPh>
    <rPh sb="2" eb="4">
      <t>サンキ</t>
    </rPh>
    <phoneticPr fontId="13"/>
  </si>
  <si>
    <t>年　　間</t>
    <rPh sb="0" eb="4">
      <t>ネンカン</t>
    </rPh>
    <phoneticPr fontId="13"/>
  </si>
  <si>
    <t>24年</t>
    <rPh sb="2" eb="3">
      <t>ネン</t>
    </rPh>
    <phoneticPr fontId="13"/>
  </si>
  <si>
    <t>青森県</t>
    <rPh sb="0" eb="3">
      <t>アオモリケン</t>
    </rPh>
    <phoneticPr fontId="4"/>
  </si>
  <si>
    <t>岩手県</t>
    <rPh sb="0" eb="3">
      <t>イワテケン</t>
    </rPh>
    <phoneticPr fontId="4"/>
  </si>
  <si>
    <t>秋田県</t>
    <rPh sb="0" eb="3">
      <t>アキタケン</t>
    </rPh>
    <phoneticPr fontId="4"/>
  </si>
  <si>
    <t>宮城県</t>
    <rPh sb="0" eb="3">
      <t>ミヤギケン</t>
    </rPh>
    <phoneticPr fontId="4"/>
  </si>
  <si>
    <t>山形県</t>
    <rPh sb="0" eb="3">
      <t>ヤマガタケン</t>
    </rPh>
    <phoneticPr fontId="4"/>
  </si>
  <si>
    <t>福島県</t>
    <rPh sb="0" eb="3">
      <t>フクシマケン</t>
    </rPh>
    <phoneticPr fontId="4"/>
  </si>
  <si>
    <t>茨城県</t>
    <rPh sb="0" eb="3">
      <t>イバラギケン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</si>
  <si>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</si>
  <si>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</si>
  <si>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</si>
  <si>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</si>
  <si>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東京都</t>
    <rPh sb="0" eb="3">
      <t>トウキョウト</t>
    </rPh>
    <phoneticPr fontId="4"/>
  </si>
  <si>
    <t>神奈川県</t>
    <rPh sb="0" eb="4">
      <t>カナガワケン</t>
    </rPh>
    <phoneticPr fontId="4"/>
  </si>
  <si>
    <t>新潟県</t>
    <rPh sb="0" eb="3">
      <t>ニイガタケン</t>
    </rPh>
    <phoneticPr fontId="4"/>
  </si>
  <si>
    <t>福井県</t>
    <rPh sb="0" eb="2">
      <t>フクイ</t>
    </rPh>
    <rPh sb="2" eb="3">
      <t>ケン</t>
    </rPh>
    <phoneticPr fontId="21"/>
  </si>
  <si>
    <t>山梨県</t>
    <rPh sb="0" eb="3">
      <t>ヤマナシケン</t>
    </rPh>
    <phoneticPr fontId="4"/>
  </si>
  <si>
    <t>長野県</t>
    <rPh sb="0" eb="3">
      <t>ナガノケン</t>
    </rPh>
    <phoneticPr fontId="4"/>
  </si>
  <si>
    <t>岐阜県</t>
    <rPh sb="0" eb="3">
      <t>ギフケン</t>
    </rPh>
    <phoneticPr fontId="4"/>
  </si>
  <si>
    <t>静岡県</t>
    <rPh sb="0" eb="3">
      <t>シズオカケン</t>
    </rPh>
    <phoneticPr fontId="4"/>
  </si>
  <si>
    <t>愛知県</t>
    <rPh sb="0" eb="2">
      <t>アイチ</t>
    </rPh>
    <rPh sb="2" eb="3">
      <t>ケン</t>
    </rPh>
    <phoneticPr fontId="4"/>
  </si>
  <si>
    <t>兵庫県</t>
    <rPh sb="0" eb="3">
      <t>ヒョウゴケン</t>
    </rPh>
    <phoneticPr fontId="4"/>
  </si>
  <si>
    <t>島根県</t>
    <rPh sb="0" eb="3">
      <t>シマネケン</t>
    </rPh>
    <phoneticPr fontId="4"/>
  </si>
  <si>
    <t>徳島県</t>
    <rPh sb="0" eb="3">
      <t>トクシマケン</t>
    </rPh>
    <phoneticPr fontId="4"/>
  </si>
  <si>
    <t>愛媛県</t>
    <rPh sb="0" eb="3">
      <t>エヒメケン</t>
    </rPh>
    <phoneticPr fontId="4"/>
  </si>
  <si>
    <t>高知県</t>
    <rPh sb="0" eb="3">
      <t>コウチケン</t>
    </rPh>
    <phoneticPr fontId="4"/>
  </si>
  <si>
    <t>熊本県</t>
    <rPh sb="0" eb="3">
      <t>クマモトケン</t>
    </rPh>
    <phoneticPr fontId="4"/>
  </si>
  <si>
    <t>宮崎県</t>
    <rPh sb="0" eb="3">
      <t>ミヤザキケン</t>
    </rPh>
    <phoneticPr fontId="4"/>
  </si>
  <si>
    <t>全国計</t>
    <rPh sb="0" eb="2">
      <t>ゼンコク</t>
    </rPh>
    <rPh sb="2" eb="3">
      <t>ケイ</t>
    </rPh>
    <phoneticPr fontId="21"/>
  </si>
  <si>
    <t>京都府</t>
    <rPh sb="0" eb="3">
      <t>キョウトフ</t>
    </rPh>
    <phoneticPr fontId="4"/>
  </si>
  <si>
    <t>2011</t>
    <phoneticPr fontId="4"/>
  </si>
  <si>
    <t>2012</t>
    <phoneticPr fontId="4"/>
  </si>
  <si>
    <t>―</t>
    <phoneticPr fontId="4"/>
  </si>
  <si>
    <t>－</t>
    <phoneticPr fontId="4"/>
  </si>
  <si>
    <t>25年</t>
    <rPh sb="2" eb="3">
      <t>ネン</t>
    </rPh>
    <phoneticPr fontId="13"/>
  </si>
  <si>
    <t>25年</t>
    <rPh sb="2" eb="3">
      <t>１４ネン</t>
    </rPh>
    <phoneticPr fontId="13"/>
  </si>
  <si>
    <t>25年</t>
    <rPh sb="2" eb="3">
      <t>ネン</t>
    </rPh>
    <phoneticPr fontId="21"/>
  </si>
  <si>
    <t>-</t>
    <phoneticPr fontId="4"/>
  </si>
  <si>
    <t>-</t>
    <phoneticPr fontId="21"/>
  </si>
  <si>
    <t>ぐんま細</t>
    <rPh sb="3" eb="4">
      <t>ホソ</t>
    </rPh>
    <phoneticPr fontId="4"/>
  </si>
  <si>
    <t>白麗</t>
    <rPh sb="0" eb="1">
      <t>ハク</t>
    </rPh>
    <rPh sb="1" eb="2">
      <t>レイ</t>
    </rPh>
    <phoneticPr fontId="4"/>
  </si>
  <si>
    <t>黄白</t>
    <rPh sb="0" eb="1">
      <t>オウ</t>
    </rPh>
    <rPh sb="1" eb="2">
      <t>ハク</t>
    </rPh>
    <phoneticPr fontId="4"/>
  </si>
  <si>
    <t>2013</t>
    <phoneticPr fontId="4"/>
  </si>
  <si>
    <t>奄美黄金</t>
    <rPh sb="0" eb="2">
      <t>アマミ</t>
    </rPh>
    <rPh sb="2" eb="4">
      <t>コガネ</t>
    </rPh>
    <phoneticPr fontId="4"/>
  </si>
  <si>
    <t>26年</t>
    <rPh sb="2" eb="3">
      <t>ネン</t>
    </rPh>
    <phoneticPr fontId="13"/>
  </si>
  <si>
    <t>26年</t>
    <rPh sb="2" eb="3">
      <t>１４ネン</t>
    </rPh>
    <phoneticPr fontId="13"/>
  </si>
  <si>
    <t>26年</t>
    <rPh sb="2" eb="3">
      <t>ネン</t>
    </rPh>
    <phoneticPr fontId="21"/>
  </si>
  <si>
    <t>2014</t>
    <phoneticPr fontId="4"/>
  </si>
  <si>
    <t>2015</t>
    <phoneticPr fontId="4"/>
  </si>
  <si>
    <t>鐘和1号</t>
  </si>
  <si>
    <t>春嶺</t>
  </si>
  <si>
    <t>鐘月</t>
  </si>
  <si>
    <t>ぐんま２００</t>
  </si>
  <si>
    <t>松岡姫</t>
  </si>
  <si>
    <t>小石丸</t>
  </si>
  <si>
    <t>かいりょう</t>
  </si>
  <si>
    <t>あけぼの</t>
  </si>
  <si>
    <t>いろどり</t>
  </si>
  <si>
    <t>ぐんま黄金</t>
  </si>
  <si>
    <t>プラチナボーイ</t>
  </si>
  <si>
    <t>Nk</t>
  </si>
  <si>
    <t>Cu1</t>
  </si>
  <si>
    <t>Ｃ5・505</t>
  </si>
  <si>
    <t>27年</t>
    <rPh sb="2" eb="3">
      <t>ネン</t>
    </rPh>
    <phoneticPr fontId="13"/>
  </si>
  <si>
    <t>27年</t>
    <rPh sb="2" eb="3">
      <t>１４ネン</t>
    </rPh>
    <phoneticPr fontId="13"/>
  </si>
  <si>
    <t>27年</t>
    <rPh sb="2" eb="3">
      <t>ネン</t>
    </rPh>
    <phoneticPr fontId="21"/>
  </si>
  <si>
    <t>前年比</t>
    <rPh sb="0" eb="2">
      <t>ゼンネン</t>
    </rPh>
    <phoneticPr fontId="13"/>
  </si>
  <si>
    <t>28年</t>
    <rPh sb="2" eb="3">
      <t>ネン</t>
    </rPh>
    <phoneticPr fontId="21"/>
  </si>
  <si>
    <t>28年</t>
    <rPh sb="2" eb="3">
      <t>１４ネン</t>
    </rPh>
    <phoneticPr fontId="13"/>
  </si>
  <si>
    <t>2016</t>
    <phoneticPr fontId="4"/>
  </si>
  <si>
    <t>28年</t>
    <rPh sb="2" eb="3">
      <t>ネン</t>
    </rPh>
    <phoneticPr fontId="13"/>
  </si>
  <si>
    <t>Ｃ５・Ｃ６</t>
  </si>
  <si>
    <t>2017</t>
    <phoneticPr fontId="4"/>
  </si>
  <si>
    <t>29年</t>
    <rPh sb="2" eb="3">
      <t>ネン</t>
    </rPh>
    <phoneticPr fontId="21"/>
  </si>
  <si>
    <t>29年</t>
    <rPh sb="2" eb="3">
      <t>１４ネン</t>
    </rPh>
    <phoneticPr fontId="13"/>
  </si>
  <si>
    <t>29年</t>
    <rPh sb="2" eb="3">
      <t>ネン</t>
    </rPh>
    <phoneticPr fontId="4"/>
  </si>
  <si>
    <t xml:space="preserve">Source: ・Ministry of Agriculture, Forestry and Fisheries (MAFF)  (Sericultural and Silk-Reeling,before 2008) </t>
    <phoneticPr fontId="4"/>
  </si>
  <si>
    <t xml:space="preserve">        ・National Federation of Agricultural Co-operative Associations and the Dainippon Silk Foundation</t>
    <phoneticPr fontId="4"/>
  </si>
  <si>
    <t>Note: The number of operating mills and operation ratio are of machine reeling mills.(After 2002,all reeling mills)</t>
    <phoneticPr fontId="4"/>
  </si>
  <si>
    <t>―</t>
    <phoneticPr fontId="4"/>
  </si>
  <si>
    <t xml:space="preserve">         </t>
    <phoneticPr fontId="4"/>
  </si>
  <si>
    <t>錦秋1号</t>
    <phoneticPr fontId="4"/>
  </si>
  <si>
    <t>新小石丸</t>
    <phoneticPr fontId="4"/>
  </si>
  <si>
    <t>上州絹星</t>
    <phoneticPr fontId="4"/>
  </si>
  <si>
    <t>茨城県</t>
    <phoneticPr fontId="21"/>
  </si>
  <si>
    <t>愛媛県</t>
    <phoneticPr fontId="21"/>
  </si>
  <si>
    <t>資料 ・2008年以前の養蚕業及び製糸業は、農林水産省調査によるものである。</t>
    <rPh sb="8" eb="9">
      <t>ネン</t>
    </rPh>
    <rPh sb="9" eb="11">
      <t>イゼン</t>
    </rPh>
    <rPh sb="12" eb="14">
      <t>ヨウサン</t>
    </rPh>
    <rPh sb="14" eb="15">
      <t>ギョウ</t>
    </rPh>
    <rPh sb="15" eb="16">
      <t>オヨ</t>
    </rPh>
    <rPh sb="17" eb="20">
      <t>セイシギョウ</t>
    </rPh>
    <rPh sb="22" eb="24">
      <t>ノウリン</t>
    </rPh>
    <rPh sb="24" eb="27">
      <t>スイサンショウ</t>
    </rPh>
    <rPh sb="27" eb="29">
      <t>チョウサ</t>
    </rPh>
    <phoneticPr fontId="4"/>
  </si>
  <si>
    <t xml:space="preserve">　　 ・2008年以前の絹業は経済産業省調査であり、2009年以降絹業は(一社)日本絹人繊織物工業会調査である。 </t>
    <rPh sb="8" eb="9">
      <t>ネン</t>
    </rPh>
    <rPh sb="9" eb="11">
      <t>イゼン</t>
    </rPh>
    <rPh sb="12" eb="14">
      <t>キヌギョウ</t>
    </rPh>
    <rPh sb="15" eb="17">
      <t>ケイザイ</t>
    </rPh>
    <rPh sb="17" eb="20">
      <t>サンギョウショウ</t>
    </rPh>
    <rPh sb="20" eb="22">
      <t>チョウサ</t>
    </rPh>
    <rPh sb="30" eb="31">
      <t>ネン</t>
    </rPh>
    <rPh sb="31" eb="33">
      <t>イコウ</t>
    </rPh>
    <rPh sb="33" eb="34">
      <t>キヌ</t>
    </rPh>
    <rPh sb="34" eb="35">
      <t>ギョウ</t>
    </rPh>
    <rPh sb="37" eb="38">
      <t>イチ</t>
    </rPh>
    <rPh sb="38" eb="39">
      <t>シャ</t>
    </rPh>
    <rPh sb="40" eb="42">
      <t>ニホン</t>
    </rPh>
    <rPh sb="42" eb="43">
      <t>キヌ</t>
    </rPh>
    <rPh sb="43" eb="44">
      <t>ジン</t>
    </rPh>
    <rPh sb="44" eb="45">
      <t>セン</t>
    </rPh>
    <rPh sb="45" eb="47">
      <t>オリモノ</t>
    </rPh>
    <rPh sb="47" eb="49">
      <t>コウギョウ</t>
    </rPh>
    <rPh sb="49" eb="50">
      <t>カイ</t>
    </rPh>
    <rPh sb="50" eb="52">
      <t>チョウサ</t>
    </rPh>
    <phoneticPr fontId="4"/>
  </si>
  <si>
    <t>（注）製糸業の運転工場数及び稼働率は器械製糸工場の操業状況であるが、2002年以降はすべての製糸工場のものである。</t>
    <rPh sb="5" eb="6">
      <t>ギョウ</t>
    </rPh>
    <rPh sb="14" eb="17">
      <t>カドウリツ</t>
    </rPh>
    <rPh sb="18" eb="19">
      <t>ウツワ</t>
    </rPh>
    <rPh sb="19" eb="20">
      <t>キカイ</t>
    </rPh>
    <rPh sb="20" eb="22">
      <t>セイシ</t>
    </rPh>
    <rPh sb="22" eb="24">
      <t>コウジョウ</t>
    </rPh>
    <rPh sb="25" eb="27">
      <t>ソウギョウ</t>
    </rPh>
    <rPh sb="27" eb="29">
      <t>ジョウキョウ</t>
    </rPh>
    <rPh sb="38" eb="39">
      <t>ネン</t>
    </rPh>
    <rPh sb="39" eb="41">
      <t>イコウ</t>
    </rPh>
    <rPh sb="46" eb="48">
      <t>セイシ</t>
    </rPh>
    <rPh sb="48" eb="50">
      <t>コウジョウ</t>
    </rPh>
    <phoneticPr fontId="4"/>
  </si>
  <si>
    <t>（注）2006年以降の絹織物生産量は、絹紡織物を含む。</t>
    <rPh sb="1" eb="2">
      <t>チュウ</t>
    </rPh>
    <phoneticPr fontId="4"/>
  </si>
  <si>
    <t xml:space="preserve">          (Sericultural Industry,  after 2009). The Dainippon Silk Foundation (after 2011)</t>
    <phoneticPr fontId="4"/>
  </si>
  <si>
    <t xml:space="preserve">          The Dainippon Silk Foundation (after Nov.2018)  </t>
    <phoneticPr fontId="4"/>
  </si>
  <si>
    <t>Note: Silk Fabric Production from 2006 includes spun silk fabrics.</t>
    <phoneticPr fontId="4"/>
  </si>
  <si>
    <t xml:space="preserve">        ・The Ministry of Economy Trade and Industry (Silk Fabric ,before 2008). Japan Silk ＆ Rayon　Weaver's </t>
    <phoneticPr fontId="4"/>
  </si>
  <si>
    <t xml:space="preserve">    　　　Association (after 2009)  </t>
    <phoneticPr fontId="4"/>
  </si>
  <si>
    <t xml:space="preserve">        ・Central Raw Silk Association and Japan Raw Silk Dealer's Association(Silk-Reeling , after 2009)</t>
    <phoneticPr fontId="4"/>
  </si>
  <si>
    <t>2018</t>
    <phoneticPr fontId="4"/>
  </si>
  <si>
    <t>（単位：kg、％）</t>
  </si>
  <si>
    <t>2019</t>
    <phoneticPr fontId="4"/>
  </si>
  <si>
    <t>青熟</t>
    <rPh sb="0" eb="1">
      <t>アオ</t>
    </rPh>
    <rPh sb="1" eb="2">
      <t>ジュク</t>
    </rPh>
    <phoneticPr fontId="4"/>
  </si>
  <si>
    <t>×</t>
    <phoneticPr fontId="4"/>
  </si>
  <si>
    <t>T Y 4 0</t>
    <phoneticPr fontId="4"/>
  </si>
  <si>
    <t>錦秋</t>
    <rPh sb="0" eb="2">
      <t>キンシュウ</t>
    </rPh>
    <phoneticPr fontId="4"/>
  </si>
  <si>
    <t>鐘和</t>
    <rPh sb="0" eb="2">
      <t>ショウワ</t>
    </rPh>
    <phoneticPr fontId="4"/>
  </si>
  <si>
    <t>東海</t>
    <rPh sb="0" eb="2">
      <t>トウカイ</t>
    </rPh>
    <phoneticPr fontId="4"/>
  </si>
  <si>
    <t>大寶</t>
    <rPh sb="0" eb="1">
      <t>ダイ</t>
    </rPh>
    <rPh sb="1" eb="2">
      <t>タカラ</t>
    </rPh>
    <phoneticPr fontId="4"/>
  </si>
  <si>
    <t>黄金</t>
    <rPh sb="0" eb="2">
      <t>コガネ</t>
    </rPh>
    <phoneticPr fontId="4"/>
  </si>
  <si>
    <t>支21号</t>
    <rPh sb="0" eb="1">
      <t>シ</t>
    </rPh>
    <rPh sb="3" eb="4">
      <t>ゴウ</t>
    </rPh>
    <phoneticPr fontId="4"/>
  </si>
  <si>
    <t>秋光</t>
    <rPh sb="0" eb="1">
      <t>アキ</t>
    </rPh>
    <rPh sb="1" eb="2">
      <t>ヒカリ</t>
    </rPh>
    <phoneticPr fontId="4"/>
  </si>
  <si>
    <t>竜白</t>
    <rPh sb="0" eb="1">
      <t>リュウ</t>
    </rPh>
    <rPh sb="1" eb="2">
      <t>ハク</t>
    </rPh>
    <phoneticPr fontId="4"/>
  </si>
  <si>
    <t>太平</t>
    <rPh sb="0" eb="2">
      <t>タイヘイ</t>
    </rPh>
    <phoneticPr fontId="4"/>
  </si>
  <si>
    <t>長安</t>
    <rPh sb="0" eb="2">
      <t>チョウアン</t>
    </rPh>
    <phoneticPr fontId="4"/>
  </si>
  <si>
    <t>山東３眠</t>
    <rPh sb="0" eb="2">
      <t>サントウ</t>
    </rPh>
    <rPh sb="3" eb="4">
      <t>ミン</t>
    </rPh>
    <phoneticPr fontId="4"/>
  </si>
  <si>
    <t>Ok・ON</t>
    <phoneticPr fontId="4"/>
  </si>
  <si>
    <t>極細1号</t>
    <rPh sb="0" eb="1">
      <t>ゴク</t>
    </rPh>
    <rPh sb="1" eb="2">
      <t>ホソ</t>
    </rPh>
    <rPh sb="3" eb="4">
      <t>ゴウ</t>
    </rPh>
    <phoneticPr fontId="4"/>
  </si>
  <si>
    <t>緑繭1号</t>
    <rPh sb="0" eb="1">
      <t>リョク</t>
    </rPh>
    <rPh sb="1" eb="2">
      <t>ケン</t>
    </rPh>
    <rPh sb="3" eb="4">
      <t>ゴウ</t>
    </rPh>
    <phoneticPr fontId="4"/>
  </si>
  <si>
    <t>白繭細2号</t>
    <rPh sb="0" eb="1">
      <t>シロ</t>
    </rPh>
    <rPh sb="1" eb="2">
      <t>マユ</t>
    </rPh>
    <rPh sb="2" eb="3">
      <t>ホソ</t>
    </rPh>
    <rPh sb="4" eb="5">
      <t>ゴウ</t>
    </rPh>
    <phoneticPr fontId="4"/>
  </si>
  <si>
    <t>極細3号</t>
    <rPh sb="0" eb="1">
      <t>ゴク</t>
    </rPh>
    <rPh sb="1" eb="2">
      <t>ホソ</t>
    </rPh>
    <rPh sb="3" eb="4">
      <t>ゴウ</t>
    </rPh>
    <phoneticPr fontId="4"/>
  </si>
  <si>
    <t>玉繭3号</t>
    <rPh sb="0" eb="1">
      <t>タマ</t>
    </rPh>
    <rPh sb="1" eb="2">
      <t>マユ</t>
    </rPh>
    <rPh sb="3" eb="4">
      <t>ゴウ</t>
    </rPh>
    <phoneticPr fontId="4"/>
  </si>
  <si>
    <t>鷹山</t>
    <rPh sb="0" eb="1">
      <t>ヨウ</t>
    </rPh>
    <rPh sb="1" eb="2">
      <t>ヤマ</t>
    </rPh>
    <phoneticPr fontId="4"/>
  </si>
  <si>
    <t>支108号</t>
    <rPh sb="0" eb="1">
      <t>シ</t>
    </rPh>
    <rPh sb="4" eb="5">
      <t>ゴウ</t>
    </rPh>
    <phoneticPr fontId="4"/>
  </si>
  <si>
    <t>又昔</t>
    <rPh sb="0" eb="1">
      <t>マタ</t>
    </rPh>
    <rPh sb="1" eb="2">
      <t>ムカシ</t>
    </rPh>
    <phoneticPr fontId="4"/>
  </si>
  <si>
    <t xml:space="preserve">   ―</t>
    <phoneticPr fontId="4"/>
  </si>
  <si>
    <t>玉小石</t>
    <rPh sb="0" eb="1">
      <t>タマ</t>
    </rPh>
    <phoneticPr fontId="4"/>
  </si>
  <si>
    <t>緑繭２号</t>
    <phoneticPr fontId="4"/>
  </si>
  <si>
    <t>白繭細１号</t>
    <rPh sb="0" eb="1">
      <t>シロ</t>
    </rPh>
    <rPh sb="1" eb="2">
      <t>マユ</t>
    </rPh>
    <rPh sb="2" eb="3">
      <t>ホソ</t>
    </rPh>
    <rPh sb="4" eb="5">
      <t>ゴウ</t>
    </rPh>
    <phoneticPr fontId="4"/>
  </si>
  <si>
    <t>　(単位：60kg俵)
　(Unit：Bales of 60kg)</t>
    <phoneticPr fontId="4"/>
  </si>
  <si>
    <t>(20)全国全世帯被服類品目別消費支出状況</t>
    <rPh sb="4" eb="6">
      <t>ゼンコク</t>
    </rPh>
    <rPh sb="6" eb="9">
      <t>ゼンセタイ</t>
    </rPh>
    <rPh sb="9" eb="11">
      <t>ヒフク</t>
    </rPh>
    <rPh sb="11" eb="12">
      <t>ルイ</t>
    </rPh>
    <rPh sb="12" eb="14">
      <t>ヒンモク</t>
    </rPh>
    <rPh sb="14" eb="15">
      <t>ベツ</t>
    </rPh>
    <rPh sb="15" eb="17">
      <t>ショウヒ</t>
    </rPh>
    <rPh sb="17" eb="19">
      <t>シシュツ</t>
    </rPh>
    <rPh sb="19" eb="21">
      <t>ジョウキョウ</t>
    </rPh>
    <phoneticPr fontId="4"/>
  </si>
  <si>
    <t xml:space="preserve">      Consumption Expenditures of Total Households</t>
    <phoneticPr fontId="4"/>
  </si>
  <si>
    <t>項目</t>
    <rPh sb="0" eb="2">
      <t>コウモク</t>
    </rPh>
    <phoneticPr fontId="4"/>
  </si>
  <si>
    <t>消費支出総額  Total</t>
    <rPh sb="0" eb="2">
      <t>ショウヒ</t>
    </rPh>
    <rPh sb="2" eb="4">
      <t>シシュツ</t>
    </rPh>
    <rPh sb="4" eb="6">
      <t>ソウガク</t>
    </rPh>
    <phoneticPr fontId="4"/>
  </si>
  <si>
    <t>被服及び履物　Clothing＆footwear</t>
    <rPh sb="0" eb="2">
      <t>ヒフク</t>
    </rPh>
    <rPh sb="2" eb="3">
      <t>オヨ</t>
    </rPh>
    <rPh sb="4" eb="6">
      <t>ハキモノ</t>
    </rPh>
    <phoneticPr fontId="4"/>
  </si>
  <si>
    <t>和服　Japanese clothing</t>
    <rPh sb="0" eb="2">
      <t>ワフク</t>
    </rPh>
    <phoneticPr fontId="4"/>
  </si>
  <si>
    <t>洋服　Clothing</t>
    <rPh sb="0" eb="2">
      <t>ヨウフク</t>
    </rPh>
    <phoneticPr fontId="4"/>
  </si>
  <si>
    <t>シャツ・セーター    Shirts ＆sweaters</t>
    <phoneticPr fontId="4"/>
  </si>
  <si>
    <t>下着類　Underwear</t>
    <rPh sb="0" eb="2">
      <t>シタギ</t>
    </rPh>
    <rPh sb="2" eb="3">
      <t>ルイ</t>
    </rPh>
    <phoneticPr fontId="4"/>
  </si>
  <si>
    <t>年月</t>
    <rPh sb="0" eb="1">
      <t>ネン</t>
    </rPh>
    <rPh sb="1" eb="2">
      <t>ツキ</t>
    </rPh>
    <phoneticPr fontId="4"/>
  </si>
  <si>
    <t>(円)    Yen</t>
    <rPh sb="1" eb="2">
      <t>エン</t>
    </rPh>
    <phoneticPr fontId="4"/>
  </si>
  <si>
    <t>(円)         Yen</t>
    <rPh sb="1" eb="2">
      <t>エン</t>
    </rPh>
    <phoneticPr fontId="4"/>
  </si>
  <si>
    <t>Year＆Month</t>
    <phoneticPr fontId="4"/>
  </si>
  <si>
    <t>暦年Calendar Year</t>
    <rPh sb="0" eb="2">
      <t>レキネン</t>
    </rPh>
    <phoneticPr fontId="4"/>
  </si>
  <si>
    <t>資料:総務省統計局「家計調査報告」。２人以上で構成される8,000世帯を集計。</t>
    <rPh sb="0" eb="2">
      <t>シリョウ</t>
    </rPh>
    <rPh sb="3" eb="6">
      <t>ソウムショウ</t>
    </rPh>
    <rPh sb="6" eb="9">
      <t>トウケイキョク</t>
    </rPh>
    <rPh sb="10" eb="12">
      <t>カケイ</t>
    </rPh>
    <rPh sb="12" eb="14">
      <t>チョウサ</t>
    </rPh>
    <rPh sb="14" eb="16">
      <t>ホウコク</t>
    </rPh>
    <rPh sb="19" eb="20">
      <t>ニン</t>
    </rPh>
    <rPh sb="20" eb="22">
      <t>イジョウ</t>
    </rPh>
    <rPh sb="23" eb="25">
      <t>コウセイ</t>
    </rPh>
    <rPh sb="33" eb="35">
      <t>セタイ</t>
    </rPh>
    <rPh sb="36" eb="38">
      <t>シュウケイ</t>
    </rPh>
    <phoneticPr fontId="4"/>
  </si>
  <si>
    <t>備考：「被服及び履物」は右に並ぶ内訳４項目以外の費目も含む。年数値は月平均。</t>
    <rPh sb="0" eb="2">
      <t>ビコウ</t>
    </rPh>
    <rPh sb="4" eb="6">
      <t>ヒフク</t>
    </rPh>
    <rPh sb="6" eb="7">
      <t>オヨ</t>
    </rPh>
    <rPh sb="8" eb="9">
      <t>ハ</t>
    </rPh>
    <rPh sb="9" eb="10">
      <t>モノ</t>
    </rPh>
    <rPh sb="12" eb="13">
      <t>ミギ</t>
    </rPh>
    <rPh sb="14" eb="15">
      <t>ナラ</t>
    </rPh>
    <rPh sb="16" eb="18">
      <t>ウチワケ</t>
    </rPh>
    <rPh sb="19" eb="21">
      <t>コウモク</t>
    </rPh>
    <rPh sb="21" eb="23">
      <t>イガイ</t>
    </rPh>
    <rPh sb="24" eb="26">
      <t>ヒモク</t>
    </rPh>
    <rPh sb="27" eb="28">
      <t>フク</t>
    </rPh>
    <rPh sb="30" eb="31">
      <t>ネン</t>
    </rPh>
    <rPh sb="31" eb="33">
      <t>スウチ</t>
    </rPh>
    <rPh sb="34" eb="35">
      <t>ツキ</t>
    </rPh>
    <rPh sb="35" eb="37">
      <t>ヘイキン</t>
    </rPh>
    <phoneticPr fontId="4"/>
  </si>
  <si>
    <t>Source:Family Income and Expenditure Survey by Statitics Bureau,MIC.</t>
    <phoneticPr fontId="4"/>
  </si>
  <si>
    <t xml:space="preserve"> Added up 8,000 two-or-more-person households.</t>
    <phoneticPr fontId="4"/>
  </si>
  <si>
    <t>Remarks:Clothing＆footwear includes japanese clothing ,clothing ,shirts＆sweaters and other items.</t>
    <phoneticPr fontId="4"/>
  </si>
  <si>
    <t xml:space="preserve"> Year value is mean of the each month</t>
  </si>
  <si>
    <t>2020</t>
    <phoneticPr fontId="4"/>
  </si>
  <si>
    <t>春嶺1号</t>
  </si>
  <si>
    <t>鐘月1号</t>
  </si>
  <si>
    <t>朝日</t>
    <rPh sb="0" eb="2">
      <t>アサヒ</t>
    </rPh>
    <phoneticPr fontId="4"/>
  </si>
  <si>
    <t>N5・N6</t>
  </si>
  <si>
    <t>Ｃ5・507</t>
  </si>
  <si>
    <t>四川3眠</t>
    <rPh sb="0" eb="2">
      <t>シセン</t>
    </rPh>
    <rPh sb="3" eb="4">
      <t>ミン</t>
    </rPh>
    <phoneticPr fontId="4"/>
  </si>
  <si>
    <t>ｎBL</t>
    <phoneticPr fontId="4"/>
  </si>
  <si>
    <t>新青白</t>
  </si>
  <si>
    <t>Source ： The Dainippon Silk Foundation</t>
    <phoneticPr fontId="4"/>
  </si>
  <si>
    <t xml:space="preserve">   ―</t>
  </si>
  <si>
    <t>滋賀県</t>
    <rPh sb="0" eb="3">
      <t>シガケン</t>
    </rPh>
    <phoneticPr fontId="21"/>
  </si>
  <si>
    <t>滋賀県</t>
    <rPh sb="0" eb="3">
      <t>シガケン</t>
    </rPh>
    <phoneticPr fontId="4"/>
  </si>
  <si>
    <t>なつこ</t>
    <phoneticPr fontId="4"/>
  </si>
  <si>
    <t>おりひめ</t>
    <phoneticPr fontId="4"/>
  </si>
  <si>
    <t>2021</t>
    <phoneticPr fontId="4"/>
  </si>
  <si>
    <t>2022</t>
    <phoneticPr fontId="4"/>
  </si>
  <si>
    <t>2023</t>
    <phoneticPr fontId="4"/>
  </si>
  <si>
    <t>2024</t>
    <phoneticPr fontId="4"/>
  </si>
  <si>
    <t>（１）蚕糸絹業の概要</t>
    <phoneticPr fontId="4"/>
  </si>
  <si>
    <t>養蚕農家
戸数
Number of Silk-
Raising
Farmer</t>
    <phoneticPr fontId="4"/>
  </si>
  <si>
    <t>生糸
生産量
Raw Silk
Production</t>
    <phoneticPr fontId="4"/>
  </si>
  <si>
    <t>運転
工場数
Number of
Mills</t>
    <phoneticPr fontId="4"/>
  </si>
  <si>
    <t xml:space="preserve">収繭量
Cocoon
Production
</t>
    <phoneticPr fontId="4"/>
  </si>
  <si>
    <t xml:space="preserve">１戸当
収繭量
Cocoon
Production
per Farmer
</t>
    <phoneticPr fontId="4"/>
  </si>
  <si>
    <t>稼働率
Operation
ratio</t>
    <phoneticPr fontId="4"/>
  </si>
  <si>
    <t>絹織物
生産量
Silk Fabric
Production</t>
    <phoneticPr fontId="4"/>
  </si>
  <si>
    <t>千俵
1,000 Bale
of 60kg</t>
    <phoneticPr fontId="4"/>
  </si>
  <si>
    <t>絹人繊織機
設備台数
(保有台数)
Number of
Silk Loom</t>
    <phoneticPr fontId="4"/>
  </si>
  <si>
    <t xml:space="preserve">　　　　 Outline of Sericultural, Silk-Reeling,and Silk Fabric Industry in Japan </t>
    <phoneticPr fontId="4"/>
  </si>
  <si>
    <t>（２）養蚕農家数の推移</t>
    <rPh sb="3" eb="5">
      <t>ヨウサン</t>
    </rPh>
    <rPh sb="5" eb="7">
      <t>ノウカ</t>
    </rPh>
    <rPh sb="7" eb="8">
      <t>スウ</t>
    </rPh>
    <rPh sb="9" eb="11">
      <t>スイイ</t>
    </rPh>
    <phoneticPr fontId="4"/>
  </si>
  <si>
    <t>　　　　 Farm households raising silk-worm</t>
    <phoneticPr fontId="4"/>
  </si>
  <si>
    <t>初秋蚕
Early autumn
silk-worm</t>
    <rPh sb="0" eb="3">
      <t>ショシュウサン</t>
    </rPh>
    <phoneticPr fontId="4"/>
  </si>
  <si>
    <t>晩秋蚕
Late autumn
silk-worm</t>
    <rPh sb="0" eb="3">
      <t>バンシュウサン</t>
    </rPh>
    <phoneticPr fontId="4"/>
  </si>
  <si>
    <t xml:space="preserve">春　蚕
Spring silk-worm
</t>
    <rPh sb="0" eb="1">
      <t>ハル</t>
    </rPh>
    <rPh sb="2" eb="3">
      <t>カイコ</t>
    </rPh>
    <phoneticPr fontId="4"/>
  </si>
  <si>
    <t xml:space="preserve">年　間
Annual total
</t>
    <rPh sb="0" eb="1">
      <t>トシ</t>
    </rPh>
    <rPh sb="2" eb="3">
      <t>アイダ</t>
    </rPh>
    <phoneticPr fontId="4"/>
  </si>
  <si>
    <t xml:space="preserve">暦　年
Calendar Year
</t>
    <phoneticPr fontId="4"/>
  </si>
  <si>
    <t>（３）繭生産数量の推移</t>
    <rPh sb="3" eb="4">
      <t>マユ</t>
    </rPh>
    <rPh sb="4" eb="6">
      <t>セイサン</t>
    </rPh>
    <rPh sb="6" eb="7">
      <t>スウ</t>
    </rPh>
    <rPh sb="7" eb="8">
      <t>リョウ</t>
    </rPh>
    <rPh sb="9" eb="11">
      <t>スイイ</t>
    </rPh>
    <phoneticPr fontId="4"/>
  </si>
  <si>
    <t>　　　　 Cocoon Production</t>
    <phoneticPr fontId="4"/>
  </si>
  <si>
    <t>年　計
Annual total</t>
    <rPh sb="0" eb="1">
      <t>ネン</t>
    </rPh>
    <rPh sb="2" eb="3">
      <t>ケイ</t>
    </rPh>
    <phoneticPr fontId="4"/>
  </si>
  <si>
    <t>年　間
Annual
total</t>
    <rPh sb="0" eb="1">
      <t>トシ</t>
    </rPh>
    <rPh sb="2" eb="3">
      <t>アイダ</t>
    </rPh>
    <phoneticPr fontId="4"/>
  </si>
  <si>
    <t>春　蚕
Spring
silk-worm</t>
    <rPh sb="0" eb="1">
      <t>ハル</t>
    </rPh>
    <rPh sb="2" eb="3">
      <t>カイコ</t>
    </rPh>
    <phoneticPr fontId="4"/>
  </si>
  <si>
    <t xml:space="preserve">暦年
Calendar
Year         </t>
    <rPh sb="0" eb="2">
      <t>レキネン</t>
    </rPh>
    <phoneticPr fontId="4"/>
  </si>
  <si>
    <t xml:space="preserve">暦年
Calendar
Year     </t>
    <phoneticPr fontId="4"/>
  </si>
  <si>
    <r>
      <t xml:space="preserve">初秋蚕
</t>
    </r>
    <r>
      <rPr>
        <sz val="9"/>
        <rFont val="ＭＳ ゴシック"/>
        <family val="3"/>
        <charset val="128"/>
      </rPr>
      <t>Early autumn</t>
    </r>
    <r>
      <rPr>
        <sz val="10"/>
        <rFont val="ＭＳ ゴシック"/>
        <family val="3"/>
        <charset val="128"/>
      </rPr>
      <t xml:space="preserve">
silk-worm</t>
    </r>
    <rPh sb="0" eb="3">
      <t>ショシュウサン</t>
    </rPh>
    <phoneticPr fontId="4"/>
  </si>
  <si>
    <r>
      <t xml:space="preserve">晩秋蚕
</t>
    </r>
    <r>
      <rPr>
        <sz val="9"/>
        <rFont val="ＭＳ ゴシック"/>
        <family val="3"/>
        <charset val="128"/>
      </rPr>
      <t>Late autumn</t>
    </r>
    <r>
      <rPr>
        <sz val="10"/>
        <rFont val="ＭＳ ゴシック"/>
        <family val="3"/>
        <charset val="128"/>
      </rPr>
      <t xml:space="preserve">
silk-worm</t>
    </r>
    <rPh sb="0" eb="3">
      <t>バンシュウサン</t>
    </rPh>
    <phoneticPr fontId="4"/>
  </si>
  <si>
    <t>1戸当り収繭量
Cocoon production per farm household
raising silk-worm</t>
    <rPh sb="1" eb="2">
      <t>コ</t>
    </rPh>
    <rPh sb="2" eb="3">
      <t>アタ</t>
    </rPh>
    <rPh sb="4" eb="6">
      <t>シュウケン</t>
    </rPh>
    <rPh sb="6" eb="7">
      <t>リョウ</t>
    </rPh>
    <phoneticPr fontId="4"/>
  </si>
  <si>
    <t>（４）蚕期別、都府県別養蚕農家戸数</t>
    <rPh sb="3" eb="4">
      <t>サン</t>
    </rPh>
    <rPh sb="4" eb="5">
      <t>キ</t>
    </rPh>
    <rPh sb="5" eb="6">
      <t>ベツ</t>
    </rPh>
    <rPh sb="7" eb="10">
      <t>トフケン</t>
    </rPh>
    <rPh sb="10" eb="11">
      <t>ベツ</t>
    </rPh>
    <rPh sb="11" eb="13">
      <t>ヨウサン</t>
    </rPh>
    <rPh sb="13" eb="15">
      <t>ノウカ</t>
    </rPh>
    <rPh sb="15" eb="17">
      <t>コスウ</t>
    </rPh>
    <phoneticPr fontId="13"/>
  </si>
  <si>
    <t>　　 　　Farm households raising silk-worm by prefectures</t>
    <phoneticPr fontId="21"/>
  </si>
  <si>
    <t>前年
対比</t>
    <rPh sb="0" eb="2">
      <t>ゼンネン</t>
    </rPh>
    <rPh sb="3" eb="5">
      <t>タイヒ</t>
    </rPh>
    <phoneticPr fontId="13"/>
  </si>
  <si>
    <t>2019年
(R1)</t>
    <rPh sb="4" eb="5">
      <t>ネン</t>
    </rPh>
    <phoneticPr fontId="4"/>
  </si>
  <si>
    <t>2020年
(R2)</t>
    <rPh sb="4" eb="5">
      <t>ネン</t>
    </rPh>
    <phoneticPr fontId="4"/>
  </si>
  <si>
    <t>2021年
(R3)</t>
    <rPh sb="4" eb="5">
      <t>ネン</t>
    </rPh>
    <phoneticPr fontId="4"/>
  </si>
  <si>
    <t>2018年
(H30)</t>
    <rPh sb="4" eb="5">
      <t>ネン</t>
    </rPh>
    <phoneticPr fontId="4"/>
  </si>
  <si>
    <t>（５）蚕期別、都府県別繭生産数量</t>
    <rPh sb="3" eb="4">
      <t>サン</t>
    </rPh>
    <rPh sb="4" eb="5">
      <t>キ</t>
    </rPh>
    <rPh sb="5" eb="6">
      <t>ベツ</t>
    </rPh>
    <rPh sb="7" eb="10">
      <t>トフケン</t>
    </rPh>
    <rPh sb="10" eb="11">
      <t>ベツ</t>
    </rPh>
    <rPh sb="11" eb="12">
      <t>ケン</t>
    </rPh>
    <rPh sb="12" eb="14">
      <t>セイサン</t>
    </rPh>
    <rPh sb="14" eb="15">
      <t>スウ</t>
    </rPh>
    <rPh sb="15" eb="16">
      <t>リョウ</t>
    </rPh>
    <phoneticPr fontId="4"/>
  </si>
  <si>
    <t>　　　　 Cocoon production by prefectures</t>
    <phoneticPr fontId="21"/>
  </si>
  <si>
    <t>春蚕期</t>
    <rPh sb="0" eb="1">
      <t>ハル</t>
    </rPh>
    <rPh sb="1" eb="3">
      <t>サンキ</t>
    </rPh>
    <phoneticPr fontId="4"/>
  </si>
  <si>
    <t>初秋蚕期</t>
    <rPh sb="0" eb="2">
      <t>ショシュウ</t>
    </rPh>
    <rPh sb="2" eb="4">
      <t>サンキ</t>
    </rPh>
    <phoneticPr fontId="4"/>
  </si>
  <si>
    <t>晩秋蚕期</t>
    <rPh sb="0" eb="2">
      <t>バンシュウ</t>
    </rPh>
    <rPh sb="2" eb="4">
      <t>サンキ</t>
    </rPh>
    <phoneticPr fontId="4"/>
  </si>
  <si>
    <t>年　　間</t>
    <rPh sb="0" eb="1">
      <t>ネン</t>
    </rPh>
    <rPh sb="3" eb="4">
      <t>アイダ</t>
    </rPh>
    <phoneticPr fontId="21"/>
  </si>
  <si>
    <t>2018年
(H30)</t>
    <rPh sb="4" eb="5">
      <t>ネン</t>
    </rPh>
    <phoneticPr fontId="21"/>
  </si>
  <si>
    <t>2019年
(R1)</t>
    <rPh sb="4" eb="5">
      <t>ネン</t>
    </rPh>
    <phoneticPr fontId="21"/>
  </si>
  <si>
    <t>2020年
(R2)</t>
    <rPh sb="4" eb="5">
      <t>ネン</t>
    </rPh>
    <phoneticPr fontId="21"/>
  </si>
  <si>
    <t>2021年
(R3)</t>
    <rPh sb="4" eb="5">
      <t>ネン</t>
    </rPh>
    <phoneticPr fontId="21"/>
  </si>
  <si>
    <t>都府県名</t>
    <rPh sb="3" eb="4">
      <t>メイ</t>
    </rPh>
    <phoneticPr fontId="21"/>
  </si>
  <si>
    <t>（６）蚕品種別蚕種製造数量の推移</t>
    <rPh sb="14" eb="16">
      <t>スイイ</t>
    </rPh>
    <phoneticPr fontId="4"/>
  </si>
  <si>
    <t>　　　　 Production by Sort of Silk-Worm Eggs</t>
    <phoneticPr fontId="4"/>
  </si>
  <si>
    <t>資　料 ： 農林水産省統計情報部（～2001年） 全国農業協同組合連合会（2002年～2004年）</t>
    <rPh sb="6" eb="8">
      <t>ノウリン</t>
    </rPh>
    <rPh sb="8" eb="11">
      <t>スイサンショウ</t>
    </rPh>
    <rPh sb="11" eb="13">
      <t>トウケイ</t>
    </rPh>
    <rPh sb="13" eb="15">
      <t>ジョウホウ</t>
    </rPh>
    <rPh sb="15" eb="16">
      <t>ブ</t>
    </rPh>
    <rPh sb="25" eb="27">
      <t>ゼンコク</t>
    </rPh>
    <rPh sb="27" eb="29">
      <t>ノウギョウ</t>
    </rPh>
    <rPh sb="29" eb="31">
      <t>キョウドウ</t>
    </rPh>
    <rPh sb="31" eb="33">
      <t>クミアイ</t>
    </rPh>
    <rPh sb="33" eb="36">
      <t>レンゴウカイ</t>
    </rPh>
    <phoneticPr fontId="4"/>
  </si>
  <si>
    <t xml:space="preserve">          農林水産省生産局（2005年～2008年） (一財)大日本蚕糸会(2009年～)</t>
    <rPh sb="10" eb="12">
      <t>ノウリン</t>
    </rPh>
    <rPh sb="23" eb="24">
      <t>ネン</t>
    </rPh>
    <rPh sb="29" eb="30">
      <t>ネン</t>
    </rPh>
    <rPh sb="33" eb="34">
      <t>イチ</t>
    </rPh>
    <rPh sb="34" eb="35">
      <t>ザイ</t>
    </rPh>
    <rPh sb="36" eb="39">
      <t>ダイニホン</t>
    </rPh>
    <rPh sb="39" eb="42">
      <t>サンシカイ</t>
    </rPh>
    <rPh sb="47" eb="48">
      <t>ネン</t>
    </rPh>
    <phoneticPr fontId="4"/>
  </si>
  <si>
    <t>Source ： The Statistics and Information Department,Ministry of Agriculture,Forestry and Fisheries(～2001).</t>
    <phoneticPr fontId="4"/>
  </si>
  <si>
    <t xml:space="preserve">          National Federation of Agricultural Co-operative Associations（2002～2004).</t>
    <phoneticPr fontId="4"/>
  </si>
  <si>
    <t xml:space="preserve">          The Agricultural Production Bureau,Ministry of Agriculture,Forestry and Fisheries（2005～2008).</t>
    <phoneticPr fontId="4"/>
  </si>
  <si>
    <t xml:space="preserve">          The Dainippon Silk Foundation (2009～).</t>
    <phoneticPr fontId="4"/>
  </si>
  <si>
    <t>資　料 ： 農林水産省統計情報部（～2001年） 全国農業協同組合連合会（2002年～2004年)</t>
    <rPh sb="6" eb="8">
      <t>ノウリン</t>
    </rPh>
    <rPh sb="8" eb="11">
      <t>スイサンショウ</t>
    </rPh>
    <rPh sb="11" eb="13">
      <t>トウケイ</t>
    </rPh>
    <rPh sb="13" eb="15">
      <t>ジョウホウ</t>
    </rPh>
    <rPh sb="15" eb="16">
      <t>ブ</t>
    </rPh>
    <rPh sb="25" eb="27">
      <t>ゼンコク</t>
    </rPh>
    <rPh sb="27" eb="29">
      <t>ノウギョウ</t>
    </rPh>
    <rPh sb="29" eb="31">
      <t>キョウドウ</t>
    </rPh>
    <rPh sb="31" eb="33">
      <t>クミアイ</t>
    </rPh>
    <rPh sb="33" eb="36">
      <t>レンゴウカイ</t>
    </rPh>
    <phoneticPr fontId="4"/>
  </si>
  <si>
    <t xml:space="preserve">     　　 農林水産省生産局（2005年～2008年） （一財)大日本蚕糸会(2009年～)</t>
    <rPh sb="8" eb="10">
      <t>ノウリン</t>
    </rPh>
    <rPh sb="21" eb="22">
      <t>ネン</t>
    </rPh>
    <rPh sb="27" eb="28">
      <t>ネン</t>
    </rPh>
    <rPh sb="31" eb="32">
      <t>イチ</t>
    </rPh>
    <rPh sb="32" eb="33">
      <t>ザイ</t>
    </rPh>
    <rPh sb="34" eb="37">
      <t>ダイニホン</t>
    </rPh>
    <rPh sb="37" eb="40">
      <t>サンシカイ</t>
    </rPh>
    <rPh sb="45" eb="46">
      <t>ネン</t>
    </rPh>
    <phoneticPr fontId="4"/>
  </si>
  <si>
    <t>　　 ・2009年以降の養蚕業は、全国農業協同組合連合会及び(一財)大日本蚕糸会調査、2011年以降は(一財)大日本蚕糸会調査である。</t>
    <rPh sb="8" eb="9">
      <t>ネン</t>
    </rPh>
    <rPh sb="10" eb="11">
      <t>オ</t>
    </rPh>
    <rPh sb="12" eb="15">
      <t>ヨウサンギョウ</t>
    </rPh>
    <rPh sb="17" eb="19">
      <t>ゼンコク</t>
    </rPh>
    <rPh sb="19" eb="21">
      <t>ノウギョウ</t>
    </rPh>
    <rPh sb="21" eb="23">
      <t>キョウドウ</t>
    </rPh>
    <rPh sb="23" eb="25">
      <t>クミアイ</t>
    </rPh>
    <rPh sb="28" eb="29">
      <t>オヨ</t>
    </rPh>
    <rPh sb="31" eb="32">
      <t>イチ</t>
    </rPh>
    <rPh sb="32" eb="33">
      <t>ザイ</t>
    </rPh>
    <rPh sb="34" eb="35">
      <t>ダイ</t>
    </rPh>
    <rPh sb="35" eb="37">
      <t>ニホン</t>
    </rPh>
    <rPh sb="37" eb="39">
      <t>サンシ</t>
    </rPh>
    <rPh sb="39" eb="40">
      <t>カイ</t>
    </rPh>
    <phoneticPr fontId="4"/>
  </si>
  <si>
    <t xml:space="preserve">     ・2009年以降の製糸業は、中央蚕糸協会及び(社)日本生糸問屋協会調査、2018年11月以降は(一財)大日本蚕糸会調査である。</t>
    <rPh sb="14" eb="16">
      <t>セイシ</t>
    </rPh>
    <rPh sb="19" eb="21">
      <t>チュウオウ</t>
    </rPh>
    <rPh sb="21" eb="23">
      <t>サンシ</t>
    </rPh>
    <rPh sb="23" eb="25">
      <t>キョウカイ</t>
    </rPh>
    <rPh sb="25" eb="26">
      <t>オヨ</t>
    </rPh>
    <rPh sb="28" eb="29">
      <t>シャ</t>
    </rPh>
    <rPh sb="30" eb="32">
      <t>ニホン</t>
    </rPh>
    <rPh sb="32" eb="34">
      <t>キイト</t>
    </rPh>
    <rPh sb="34" eb="36">
      <t>トンヤ</t>
    </rPh>
    <rPh sb="36" eb="38">
      <t>キョウカイ</t>
    </rPh>
    <rPh sb="38" eb="40">
      <t>チョウサ</t>
    </rPh>
    <phoneticPr fontId="4"/>
  </si>
  <si>
    <t>資　料 : (一財)大日本蚕糸会</t>
    <rPh sb="0" eb="1">
      <t>シ</t>
    </rPh>
    <rPh sb="2" eb="3">
      <t>リョウ</t>
    </rPh>
    <rPh sb="7" eb="8">
      <t>イチ</t>
    </rPh>
    <rPh sb="8" eb="9">
      <t>ザイ</t>
    </rPh>
    <phoneticPr fontId="21"/>
  </si>
  <si>
    <t>Source : The Dainippon Silk Foundation</t>
    <phoneticPr fontId="21"/>
  </si>
  <si>
    <t>資　料 ： (一財)大日本蚕糸会</t>
    <rPh sb="7" eb="8">
      <t>１</t>
    </rPh>
    <rPh sb="8" eb="9">
      <t>ザイ</t>
    </rPh>
    <rPh sb="10" eb="11">
      <t>ダイ</t>
    </rPh>
    <rPh sb="11" eb="13">
      <t>ニホン</t>
    </rPh>
    <rPh sb="13" eb="15">
      <t>サンシ</t>
    </rPh>
    <rPh sb="15" eb="16">
      <t>カイ</t>
    </rPh>
    <phoneticPr fontId="4"/>
  </si>
  <si>
    <t>2012年
(平成24年)</t>
    <rPh sb="4" eb="5">
      <t>ネン</t>
    </rPh>
    <phoneticPr fontId="4"/>
  </si>
  <si>
    <t>2013年
(平成25年)</t>
    <rPh sb="4" eb="5">
      <t>ネン</t>
    </rPh>
    <phoneticPr fontId="4"/>
  </si>
  <si>
    <t>2014年
(平成26年)</t>
    <rPh sb="4" eb="5">
      <t>ネン</t>
    </rPh>
    <phoneticPr fontId="4"/>
  </si>
  <si>
    <t>2015年
(平成27年)</t>
    <rPh sb="4" eb="5">
      <t>ネン</t>
    </rPh>
    <phoneticPr fontId="4"/>
  </si>
  <si>
    <t>2016年
(平成28年)</t>
    <rPh sb="4" eb="5">
      <t>ネン</t>
    </rPh>
    <phoneticPr fontId="4"/>
  </si>
  <si>
    <t>2017年
(平成29年)</t>
    <rPh sb="4" eb="5">
      <t>ネン</t>
    </rPh>
    <phoneticPr fontId="4"/>
  </si>
  <si>
    <t>2018年
(平成30年)</t>
    <rPh sb="4" eb="5">
      <t>ネン</t>
    </rPh>
    <phoneticPr fontId="4"/>
  </si>
  <si>
    <t>2019年
(令和1年)</t>
    <rPh sb="4" eb="5">
      <t>ネン</t>
    </rPh>
    <phoneticPr fontId="4"/>
  </si>
  <si>
    <t>2020年
(令和2年)</t>
    <rPh sb="4" eb="5">
      <t>ネン</t>
    </rPh>
    <phoneticPr fontId="4"/>
  </si>
  <si>
    <t>2021年
(令和3年)</t>
    <rPh sb="4" eb="5">
      <t>ネン</t>
    </rPh>
    <phoneticPr fontId="4"/>
  </si>
  <si>
    <t>箱
box</t>
    <rPh sb="0" eb="1">
      <t>ハコ</t>
    </rPh>
    <phoneticPr fontId="4"/>
  </si>
  <si>
    <t>割合
rate %</t>
    <rPh sb="0" eb="2">
      <t>ワリアイ</t>
    </rPh>
    <phoneticPr fontId="4"/>
  </si>
  <si>
    <t>中515号</t>
    <phoneticPr fontId="4"/>
  </si>
  <si>
    <t>合　計
Total</t>
    <rPh sb="0" eb="1">
      <t>ゴウ</t>
    </rPh>
    <rPh sb="2" eb="3">
      <t>ケイ</t>
    </rPh>
    <phoneticPr fontId="4"/>
  </si>
  <si>
    <t>蚕品種
silkworm race</t>
    <rPh sb="0" eb="3">
      <t>サンヒンシュ</t>
    </rPh>
    <phoneticPr fontId="4"/>
  </si>
  <si>
    <t>（７）生糸需給及び絹糸・絹織物の輸出入状況</t>
    <rPh sb="3" eb="5">
      <t>キイト</t>
    </rPh>
    <rPh sb="5" eb="7">
      <t>ジュキュウ</t>
    </rPh>
    <rPh sb="7" eb="8">
      <t>オヨ</t>
    </rPh>
    <rPh sb="9" eb="10">
      <t>キヌ</t>
    </rPh>
    <rPh sb="10" eb="11">
      <t>イト</t>
    </rPh>
    <rPh sb="12" eb="15">
      <t>キヌオリモノ</t>
    </rPh>
    <rPh sb="16" eb="18">
      <t>ユシュツ</t>
    </rPh>
    <rPh sb="18" eb="19">
      <t>イ</t>
    </rPh>
    <rPh sb="19" eb="21">
      <t>ジョウキョウ</t>
    </rPh>
    <phoneticPr fontId="4"/>
  </si>
  <si>
    <t>　　　　 Raw Silk Supply / Demand Balance and Import/Export of Silk Yarn and Silk Fabric</t>
    <phoneticPr fontId="4"/>
  </si>
  <si>
    <t>備　考 ： 1.国内引渡数量(D)=｛前月在庫数量+(A)+(B)｝-｛(C)+(E)｝。</t>
    <rPh sb="0" eb="1">
      <t>ビ</t>
    </rPh>
    <rPh sb="2" eb="3">
      <t>コウ</t>
    </rPh>
    <rPh sb="8" eb="10">
      <t>コクナイ</t>
    </rPh>
    <rPh sb="10" eb="12">
      <t>ヒキワタシ</t>
    </rPh>
    <rPh sb="12" eb="14">
      <t>スウリョウ</t>
    </rPh>
    <rPh sb="19" eb="21">
      <t>ゼンゲツ</t>
    </rPh>
    <rPh sb="21" eb="23">
      <t>ザイコ</t>
    </rPh>
    <rPh sb="23" eb="25">
      <t>スウリョウ</t>
    </rPh>
    <phoneticPr fontId="4"/>
  </si>
  <si>
    <t xml:space="preserve">  　　    2.kgを60kg俵に換算しているので、各月の計と合計とが一致しない場合がある。</t>
    <rPh sb="17" eb="18">
      <t>タワラ</t>
    </rPh>
    <rPh sb="19" eb="21">
      <t>カンサン</t>
    </rPh>
    <rPh sb="28" eb="30">
      <t>カクツキ</t>
    </rPh>
    <rPh sb="31" eb="32">
      <t>ケイ</t>
    </rPh>
    <rPh sb="33" eb="35">
      <t>ゴウケイ</t>
    </rPh>
    <rPh sb="37" eb="39">
      <t>イッチ</t>
    </rPh>
    <rPh sb="42" eb="44">
      <t>バアイ</t>
    </rPh>
    <phoneticPr fontId="4"/>
  </si>
  <si>
    <t>Remarks： 1.Domestic deliveries(D)={Stock at end of the previous month+(A)+(B)}-{(C)+(E)}.</t>
    <phoneticPr fontId="4"/>
  </si>
  <si>
    <t xml:space="preserve">     　   2.Monthly volume may not add up the total volume due to round off.</t>
    <phoneticPr fontId="4"/>
  </si>
  <si>
    <t>絹　織　物
Silk Fabrics</t>
    <phoneticPr fontId="4"/>
  </si>
  <si>
    <t>生産数量
Produ-
ction</t>
    <rPh sb="0" eb="2">
      <t>セイサン</t>
    </rPh>
    <rPh sb="2" eb="4">
      <t>スウリョウ</t>
    </rPh>
    <phoneticPr fontId="4"/>
  </si>
  <si>
    <t>輸出数量
Exports</t>
    <rPh sb="0" eb="2">
      <t>ユシュツ</t>
    </rPh>
    <rPh sb="2" eb="4">
      <t>スウリョウ</t>
    </rPh>
    <phoneticPr fontId="4"/>
  </si>
  <si>
    <t>期末在庫
数　　量
Ending
Stocks</t>
    <rPh sb="0" eb="2">
      <t>キマツ</t>
    </rPh>
    <rPh sb="2" eb="4">
      <t>ザイコ</t>
    </rPh>
    <rPh sb="5" eb="6">
      <t>スウ</t>
    </rPh>
    <rPh sb="8" eb="9">
      <t>リョウ</t>
    </rPh>
    <phoneticPr fontId="4"/>
  </si>
  <si>
    <t>輸入数量
Imports</t>
    <rPh sb="0" eb="4">
      <t>ユニュウスウリョウ</t>
    </rPh>
    <phoneticPr fontId="4"/>
  </si>
  <si>
    <r>
      <t xml:space="preserve">国内引渡
数　　量
Domestic
</t>
    </r>
    <r>
      <rPr>
        <sz val="9"/>
        <rFont val="ＭＳ ゴシック"/>
        <family val="3"/>
        <charset val="128"/>
      </rPr>
      <t>Deliveries</t>
    </r>
    <rPh sb="0" eb="2">
      <t>コクナイ</t>
    </rPh>
    <rPh sb="2" eb="4">
      <t>ヒキワタ</t>
    </rPh>
    <phoneticPr fontId="4"/>
  </si>
  <si>
    <t xml:space="preserve">輸入数量
Imports
</t>
    <rPh sb="0" eb="2">
      <t>ユニュウ</t>
    </rPh>
    <rPh sb="2" eb="4">
      <t>スウリョウ</t>
    </rPh>
    <phoneticPr fontId="4"/>
  </si>
  <si>
    <t xml:space="preserve">輸出数量
Exports
</t>
    <rPh sb="0" eb="2">
      <t>ユシュツ</t>
    </rPh>
    <rPh sb="2" eb="4">
      <t>スウリョウ</t>
    </rPh>
    <phoneticPr fontId="4"/>
  </si>
  <si>
    <t>生　　　　糸
Raw Silk</t>
    <phoneticPr fontId="4"/>
  </si>
  <si>
    <t>（８）生糸の繊度別生産数量の推移</t>
    <rPh sb="3" eb="5">
      <t>キイト</t>
    </rPh>
    <rPh sb="6" eb="8">
      <t>センド</t>
    </rPh>
    <rPh sb="8" eb="9">
      <t>ベツ</t>
    </rPh>
    <rPh sb="9" eb="11">
      <t>セイサン</t>
    </rPh>
    <rPh sb="11" eb="13">
      <t>スウリョウ</t>
    </rPh>
    <rPh sb="14" eb="16">
      <t>スイイ</t>
    </rPh>
    <phoneticPr fontId="4"/>
  </si>
  <si>
    <t>　　　　 Raw Silk Production by Sizes</t>
    <phoneticPr fontId="4"/>
  </si>
  <si>
    <t>備　考 ： kgを60kg俵に換算しているので、各月の計と合計とが一致しない場合がある。</t>
    <rPh sb="0" eb="1">
      <t>ビ</t>
    </rPh>
    <rPh sb="2" eb="3">
      <t>コウ</t>
    </rPh>
    <phoneticPr fontId="4"/>
  </si>
  <si>
    <t>Remarks： Monthly volume may not add up the total volume due to round off.</t>
    <phoneticPr fontId="4"/>
  </si>
  <si>
    <r>
      <t>18デニール以下
17/19</t>
    </r>
    <r>
      <rPr>
        <sz val="6"/>
        <rFont val="ＭＳ ゴシック"/>
        <family val="3"/>
        <charset val="128"/>
      </rPr>
      <t xml:space="preserve"> </t>
    </r>
    <r>
      <rPr>
        <sz val="8"/>
        <rFont val="ＭＳ ゴシック"/>
        <family val="3"/>
        <charset val="128"/>
      </rPr>
      <t>or</t>
    </r>
    <r>
      <rPr>
        <sz val="6"/>
        <rFont val="ＭＳ ゴシック"/>
        <family val="3"/>
        <charset val="128"/>
      </rPr>
      <t xml:space="preserve"> </t>
    </r>
    <r>
      <rPr>
        <sz val="9"/>
        <rFont val="ＭＳ ゴシック"/>
        <family val="3"/>
        <charset val="128"/>
      </rPr>
      <t>17/19
finer</t>
    </r>
    <rPh sb="6" eb="8">
      <t>イカ</t>
    </rPh>
    <phoneticPr fontId="4"/>
  </si>
  <si>
    <t>（９）絹需給の推移（生糸量換算試算）</t>
    <rPh sb="3" eb="4">
      <t>キヌ</t>
    </rPh>
    <rPh sb="4" eb="6">
      <t>ジュキュウ</t>
    </rPh>
    <rPh sb="7" eb="9">
      <t>スイイ</t>
    </rPh>
    <rPh sb="10" eb="12">
      <t>キイト</t>
    </rPh>
    <rPh sb="12" eb="13">
      <t>リョウ</t>
    </rPh>
    <rPh sb="13" eb="15">
      <t>カンザン</t>
    </rPh>
    <rPh sb="15" eb="17">
      <t>シサン</t>
    </rPh>
    <phoneticPr fontId="4"/>
  </si>
  <si>
    <t>　　　　 Silk Supply and Demand Balance (Raw Silk Value Estimation)</t>
    <phoneticPr fontId="4"/>
  </si>
  <si>
    <t>暦年
Year</t>
    <rPh sb="0" eb="2">
      <t>レキネン</t>
    </rPh>
    <phoneticPr fontId="4"/>
  </si>
  <si>
    <t>生　産
Produc-
tion</t>
    <phoneticPr fontId="4"/>
  </si>
  <si>
    <t>生　糸
Raw
Silk</t>
    <phoneticPr fontId="4"/>
  </si>
  <si>
    <t>二　次
The
Second</t>
    <phoneticPr fontId="4"/>
  </si>
  <si>
    <r>
      <rPr>
        <sz val="8"/>
        <rFont val="ＭＳ ゴシック"/>
        <family val="3"/>
        <charset val="128"/>
      </rPr>
      <t>Domestic</t>
    </r>
    <r>
      <rPr>
        <sz val="9"/>
        <rFont val="ＭＳ ゴシック"/>
        <family val="3"/>
        <charset val="128"/>
      </rPr>
      <t xml:space="preserve">
Demand
②-③</t>
    </r>
    <phoneticPr fontId="4"/>
  </si>
  <si>
    <t xml:space="preserve"> 織  物
Fabrics
</t>
    <phoneticPr fontId="4"/>
  </si>
  <si>
    <t xml:space="preserve">織　物
Fabrics
</t>
    <phoneticPr fontId="4"/>
  </si>
  <si>
    <t>資　料 ： 蚕糸業需給・価格動向隔月報・繊維統計月報・日本貿易月報</t>
    <phoneticPr fontId="4"/>
  </si>
  <si>
    <t>備　考 ： 2013年から期末在庫を45千俵とする。</t>
    <rPh sb="0" eb="1">
      <t>ビ</t>
    </rPh>
    <rPh sb="2" eb="3">
      <t>コウ</t>
    </rPh>
    <rPh sb="10" eb="11">
      <t>ネン</t>
    </rPh>
    <rPh sb="13" eb="15">
      <t>キマツ</t>
    </rPh>
    <rPh sb="15" eb="17">
      <t>ザイコ</t>
    </rPh>
    <rPh sb="20" eb="21">
      <t>セン</t>
    </rPh>
    <rPh sb="21" eb="22">
      <t>ヒョウ</t>
    </rPh>
    <phoneticPr fontId="4"/>
  </si>
  <si>
    <t>Source ： "Silk balance and price situation monthly","Trade Statistics"</t>
    <phoneticPr fontId="4"/>
  </si>
  <si>
    <t>（10）品目別・二次製品輸入数量（生糸量換算試算）</t>
    <rPh sb="4" eb="6">
      <t>ヒンモク</t>
    </rPh>
    <rPh sb="6" eb="7">
      <t>ベツ</t>
    </rPh>
    <rPh sb="8" eb="10">
      <t>ニジ</t>
    </rPh>
    <rPh sb="10" eb="12">
      <t>セイヒン</t>
    </rPh>
    <rPh sb="12" eb="14">
      <t>ユニュウ</t>
    </rPh>
    <rPh sb="14" eb="16">
      <t>スウリョウ</t>
    </rPh>
    <rPh sb="17" eb="19">
      <t>キイト</t>
    </rPh>
    <rPh sb="19" eb="20">
      <t>リョウ</t>
    </rPh>
    <rPh sb="20" eb="22">
      <t>カンザン</t>
    </rPh>
    <rPh sb="22" eb="24">
      <t>シサン</t>
    </rPh>
    <phoneticPr fontId="4"/>
  </si>
  <si>
    <t>　　　　 Breakdown of Silk Second Products Imports(Raw Silk Value Estimation)</t>
    <phoneticPr fontId="4"/>
  </si>
  <si>
    <t>資　料 ： 財務省「日本貿易月報」</t>
    <phoneticPr fontId="4"/>
  </si>
  <si>
    <t>　注） ： ラウンドにより合計が一致しないことがある。</t>
    <phoneticPr fontId="4"/>
  </si>
  <si>
    <t>Source ： The Custums Bureau,Ministry of Finance “Trade Statistics”</t>
    <phoneticPr fontId="4"/>
  </si>
  <si>
    <t>Note   ： Total may not added up due to round off.</t>
    <phoneticPr fontId="4"/>
  </si>
  <si>
    <t xml:space="preserve"> 男子用外衣類
 Men's upper garments</t>
    <rPh sb="1" eb="4">
      <t>ダンシヨウ</t>
    </rPh>
    <rPh sb="4" eb="5">
      <t>ガイ</t>
    </rPh>
    <rPh sb="5" eb="7">
      <t>イルイ</t>
    </rPh>
    <phoneticPr fontId="4"/>
  </si>
  <si>
    <t xml:space="preserve"> 女子用外衣類
 Women's upper garments</t>
    <rPh sb="1" eb="3">
      <t>ジョシ</t>
    </rPh>
    <rPh sb="3" eb="4">
      <t>ヨウ</t>
    </rPh>
    <rPh sb="4" eb="5">
      <t>ガイ</t>
    </rPh>
    <rPh sb="5" eb="7">
      <t>イルイ</t>
    </rPh>
    <phoneticPr fontId="4"/>
  </si>
  <si>
    <t xml:space="preserve"> うちブラウス
 Blouse of the inside</t>
    <phoneticPr fontId="4"/>
  </si>
  <si>
    <t xml:space="preserve"> 男子用下着・寝具衣料
 Men's underwear・ bedding cloth</t>
    <rPh sb="1" eb="4">
      <t>ダンシヨウ</t>
    </rPh>
    <rPh sb="4" eb="6">
      <t>シタギ</t>
    </rPh>
    <rPh sb="7" eb="9">
      <t>シング</t>
    </rPh>
    <rPh sb="9" eb="11">
      <t>イリョウ</t>
    </rPh>
    <phoneticPr fontId="4"/>
  </si>
  <si>
    <t xml:space="preserve"> 女子用下着・寝具衣料
 Women's underwear・ bedding cloth</t>
    <rPh sb="1" eb="2">
      <t>オンナ</t>
    </rPh>
    <rPh sb="2" eb="3">
      <t>コ</t>
    </rPh>
    <rPh sb="3" eb="4">
      <t>ヨウ</t>
    </rPh>
    <rPh sb="4" eb="6">
      <t>シタギ</t>
    </rPh>
    <rPh sb="7" eb="9">
      <t>シング</t>
    </rPh>
    <rPh sb="9" eb="11">
      <t>イリョウ</t>
    </rPh>
    <phoneticPr fontId="4"/>
  </si>
  <si>
    <t xml:space="preserve"> ハンカチ
 Handkerchief</t>
    <phoneticPr fontId="4"/>
  </si>
  <si>
    <t xml:space="preserve"> ショール、スカーフ類
 Shawl.scarves</t>
    <rPh sb="10" eb="11">
      <t>ルイ</t>
    </rPh>
    <phoneticPr fontId="4"/>
  </si>
  <si>
    <t xml:space="preserve"> ネクタイ類
 Ties</t>
    <rPh sb="5" eb="6">
      <t>ルイ</t>
    </rPh>
    <phoneticPr fontId="4"/>
  </si>
  <si>
    <t xml:space="preserve">  メリヤス、クロセス編物
  Knit.kurose knitting</t>
    <rPh sb="10" eb="11">
      <t>ア</t>
    </rPh>
    <rPh sb="11" eb="12">
      <t>モノ</t>
    </rPh>
    <phoneticPr fontId="4"/>
  </si>
  <si>
    <t xml:space="preserve">  その他の洋装類
  Other western clothes</t>
    <rPh sb="4" eb="5">
      <t>タ</t>
    </rPh>
    <rPh sb="6" eb="8">
      <t>ヨウソウ</t>
    </rPh>
    <rPh sb="8" eb="9">
      <t>ルイ</t>
    </rPh>
    <phoneticPr fontId="4"/>
  </si>
  <si>
    <t xml:space="preserve">  洋　装　類　計
  Western clothes subtotal</t>
    <rPh sb="2" eb="3">
      <t>ヨウ</t>
    </rPh>
    <rPh sb="4" eb="5">
      <t>ソウ</t>
    </rPh>
    <rPh sb="6" eb="7">
      <t>ルイ</t>
    </rPh>
    <rPh sb="8" eb="9">
      <t>ケイ</t>
    </rPh>
    <phoneticPr fontId="4"/>
  </si>
  <si>
    <t xml:space="preserve">  和　装　類　計
  Japanese clothes subtotal</t>
    <rPh sb="2" eb="3">
      <t>ワ</t>
    </rPh>
    <rPh sb="4" eb="5">
      <t>ソウ</t>
    </rPh>
    <rPh sb="6" eb="7">
      <t>ルイ</t>
    </rPh>
    <rPh sb="8" eb="9">
      <t>ケイ</t>
    </rPh>
    <phoneticPr fontId="4"/>
  </si>
  <si>
    <t xml:space="preserve"> うち絹製の帯小物等
 Silk obi accessorys of the inside</t>
    <phoneticPr fontId="4"/>
  </si>
  <si>
    <t xml:space="preserve">  そ　の　他
  Others</t>
    <rPh sb="6" eb="7">
      <t>タ</t>
    </rPh>
    <phoneticPr fontId="4"/>
  </si>
  <si>
    <t>合　　　計
Total</t>
    <rPh sb="0" eb="1">
      <t>ゴウ</t>
    </rPh>
    <rPh sb="4" eb="5">
      <t>ケイ</t>
    </rPh>
    <phoneticPr fontId="4"/>
  </si>
  <si>
    <r>
      <t xml:space="preserve">（単位：千俵）
</t>
    </r>
    <r>
      <rPr>
        <sz val="9"/>
        <rFont val="ＭＳ ゴシック"/>
        <family val="3"/>
        <charset val="128"/>
      </rPr>
      <t>(Unit:1,000 Bales of 60kg)</t>
    </r>
    <phoneticPr fontId="4"/>
  </si>
  <si>
    <t>（11）製糸工場の原料繭需給</t>
    <rPh sb="4" eb="6">
      <t>セイシ</t>
    </rPh>
    <rPh sb="6" eb="8">
      <t>コウジョウ</t>
    </rPh>
    <rPh sb="9" eb="11">
      <t>ゲンリョウ</t>
    </rPh>
    <rPh sb="11" eb="12">
      <t>マユ</t>
    </rPh>
    <rPh sb="12" eb="14">
      <t>ジュキュウ</t>
    </rPh>
    <phoneticPr fontId="4"/>
  </si>
  <si>
    <t>　　　　 Balance of Cocoons as Raw Materials by Reeling Mills</t>
    <phoneticPr fontId="4"/>
  </si>
  <si>
    <r>
      <t xml:space="preserve">(単位：生繭.ｔ)
</t>
    </r>
    <r>
      <rPr>
        <sz val="9"/>
        <rFont val="ＭＳ ゴシック"/>
        <family val="3"/>
        <charset val="128"/>
      </rPr>
      <t>(Unit：Ton by fresh weight)</t>
    </r>
    <phoneticPr fontId="4"/>
  </si>
  <si>
    <t>消費数量
Put in Process</t>
    <rPh sb="0" eb="2">
      <t>ショウヒ</t>
    </rPh>
    <rPh sb="2" eb="4">
      <t>スウリョウ</t>
    </rPh>
    <phoneticPr fontId="4"/>
  </si>
  <si>
    <t>備　考 ： 1.本表は上繭及び玉屑繭の合計である。</t>
    <rPh sb="8" eb="9">
      <t>ホン</t>
    </rPh>
    <rPh sb="9" eb="10">
      <t>ヒョウ</t>
    </rPh>
    <rPh sb="11" eb="13">
      <t>ジョウケン</t>
    </rPh>
    <rPh sb="13" eb="14">
      <t>オヨ</t>
    </rPh>
    <rPh sb="15" eb="16">
      <t>タマ</t>
    </rPh>
    <rPh sb="16" eb="17">
      <t>クズ</t>
    </rPh>
    <rPh sb="17" eb="18">
      <t>マユ</t>
    </rPh>
    <rPh sb="19" eb="21">
      <t>ゴウケイ</t>
    </rPh>
    <phoneticPr fontId="4"/>
  </si>
  <si>
    <t xml:space="preserve">          2.受入数量=本月末在庫数量+消費数量-前月末在庫数量。</t>
    <rPh sb="12" eb="14">
      <t>ウケイレ</t>
    </rPh>
    <rPh sb="14" eb="16">
      <t>スウリョウ</t>
    </rPh>
    <rPh sb="17" eb="18">
      <t>ホン</t>
    </rPh>
    <rPh sb="18" eb="20">
      <t>ゲツマツ</t>
    </rPh>
    <rPh sb="20" eb="22">
      <t>ザイコ</t>
    </rPh>
    <rPh sb="22" eb="24">
      <t>スウリョウ</t>
    </rPh>
    <rPh sb="25" eb="27">
      <t>ショウヒ</t>
    </rPh>
    <rPh sb="27" eb="29">
      <t>スウリョウ</t>
    </rPh>
    <rPh sb="30" eb="31">
      <t>マエ</t>
    </rPh>
    <rPh sb="31" eb="33">
      <t>ゲツマツ</t>
    </rPh>
    <rPh sb="33" eb="35">
      <t>ザイコ</t>
    </rPh>
    <rPh sb="35" eb="37">
      <t>スウリョウ</t>
    </rPh>
    <phoneticPr fontId="4"/>
  </si>
  <si>
    <t>Remarks： 1.This table includes reelable,doupion and waste cocoons.</t>
    <phoneticPr fontId="4"/>
  </si>
  <si>
    <t xml:space="preserve">          2.Receipts=(Ending stocks of the current month)+(put in process)-(Ending stocks of the preceding </t>
    <phoneticPr fontId="4"/>
  </si>
  <si>
    <t xml:space="preserve">            month).</t>
    <phoneticPr fontId="4"/>
  </si>
  <si>
    <t>（12）製糸工場の操業状況</t>
    <rPh sb="4" eb="6">
      <t>セイシ</t>
    </rPh>
    <rPh sb="6" eb="8">
      <t>コウジョウ</t>
    </rPh>
    <rPh sb="9" eb="11">
      <t>ソウギョウ</t>
    </rPh>
    <rPh sb="11" eb="13">
      <t>ジョウキョウ</t>
    </rPh>
    <phoneticPr fontId="4"/>
  </si>
  <si>
    <t>　　　　 Activities of  Reeling Mills</t>
    <phoneticPr fontId="4"/>
  </si>
  <si>
    <t>運転工場数
Operating
Reeling
Mills</t>
    <rPh sb="0" eb="2">
      <t>ウンテン</t>
    </rPh>
    <rPh sb="2" eb="4">
      <t>コウジョウ</t>
    </rPh>
    <rPh sb="4" eb="5">
      <t>スウ</t>
    </rPh>
    <phoneticPr fontId="4"/>
  </si>
  <si>
    <t>運転率(%)
Operating
Ratio</t>
    <rPh sb="0" eb="1">
      <t>ウン</t>
    </rPh>
    <rPh sb="1" eb="2">
      <t>テン</t>
    </rPh>
    <rPh sb="2" eb="3">
      <t>リツ</t>
    </rPh>
    <phoneticPr fontId="4"/>
  </si>
  <si>
    <t>操業日数
Days
Operated</t>
    <rPh sb="0" eb="2">
      <t>ソウギョウ</t>
    </rPh>
    <rPh sb="2" eb="4">
      <t>ニッスウ</t>
    </rPh>
    <phoneticPr fontId="4"/>
  </si>
  <si>
    <t>従業者数
Number of
Workers</t>
    <rPh sb="0" eb="3">
      <t>ジュウギョウシャ</t>
    </rPh>
    <rPh sb="3" eb="4">
      <t>スウ</t>
    </rPh>
    <phoneticPr fontId="4"/>
  </si>
  <si>
    <t>運　　転
Operating</t>
    <rPh sb="0" eb="1">
      <t>ウン</t>
    </rPh>
    <rPh sb="3" eb="4">
      <t>テン</t>
    </rPh>
    <phoneticPr fontId="4"/>
  </si>
  <si>
    <t>備  考 ： 1.設備数中の運転可能及び運転台数は毎月の算術平均である。</t>
    <rPh sb="9" eb="11">
      <t>セツビ</t>
    </rPh>
    <rPh sb="11" eb="12">
      <t>カズ</t>
    </rPh>
    <rPh sb="12" eb="13">
      <t>ナカ</t>
    </rPh>
    <rPh sb="14" eb="16">
      <t>ウンテン</t>
    </rPh>
    <rPh sb="16" eb="18">
      <t>カノウ</t>
    </rPh>
    <rPh sb="18" eb="19">
      <t>オヨ</t>
    </rPh>
    <rPh sb="20" eb="23">
      <t>ウンテンダイ</t>
    </rPh>
    <rPh sb="23" eb="24">
      <t>スウ</t>
    </rPh>
    <rPh sb="25" eb="27">
      <t>マイツキ</t>
    </rPh>
    <rPh sb="28" eb="30">
      <t>サンジュツ</t>
    </rPh>
    <rPh sb="30" eb="32">
      <t>ヘイキン</t>
    </rPh>
    <phoneticPr fontId="4"/>
  </si>
  <si>
    <t xml:space="preserve">          2.運転率は運転可能台数に対する運転台数の比率である。</t>
    <rPh sb="12" eb="14">
      <t>ウンテン</t>
    </rPh>
    <rPh sb="14" eb="15">
      <t>リツ</t>
    </rPh>
    <rPh sb="16" eb="18">
      <t>ウンテン</t>
    </rPh>
    <rPh sb="18" eb="20">
      <t>カノウ</t>
    </rPh>
    <rPh sb="20" eb="22">
      <t>ダイスウ</t>
    </rPh>
    <rPh sb="23" eb="24">
      <t>タイ</t>
    </rPh>
    <rPh sb="26" eb="29">
      <t>ウンテンダイ</t>
    </rPh>
    <rPh sb="29" eb="30">
      <t>スウ</t>
    </rPh>
    <rPh sb="31" eb="33">
      <t>ヒリツ</t>
    </rPh>
    <phoneticPr fontId="4"/>
  </si>
  <si>
    <t xml:space="preserve">          3.従業者数は期末現在の在籍従業員数である。</t>
    <rPh sb="12" eb="15">
      <t>ジュウギョウシャ</t>
    </rPh>
    <rPh sb="15" eb="16">
      <t>スウ</t>
    </rPh>
    <rPh sb="17" eb="19">
      <t>キマツ</t>
    </rPh>
    <rPh sb="19" eb="21">
      <t>ゲンザイ</t>
    </rPh>
    <rPh sb="22" eb="24">
      <t>ザイセキ</t>
    </rPh>
    <rPh sb="24" eb="27">
      <t>ジュウギョウイン</t>
    </rPh>
    <rPh sb="27" eb="28">
      <t>スウ</t>
    </rPh>
    <phoneticPr fontId="4"/>
  </si>
  <si>
    <t>Remarks： 1.The number of operable and operating reeling machines is arithmetic means of monthly figures.</t>
    <phoneticPr fontId="4"/>
  </si>
  <si>
    <t xml:space="preserve">          2.Operating ratio means ratio of operating machines in operable machines.</t>
    <phoneticPr fontId="4"/>
  </si>
  <si>
    <t xml:space="preserve">          3.Number of workers are those on payroll as of end of period.</t>
    <phoneticPr fontId="4"/>
  </si>
  <si>
    <t>（13）生糸在庫数量の内訳</t>
    <phoneticPr fontId="4"/>
  </si>
  <si>
    <t>　　　　 Breakdown of Raw Silk Stocks</t>
    <phoneticPr fontId="4"/>
  </si>
  <si>
    <t>年　月
Year &amp;
Month</t>
    <phoneticPr fontId="4"/>
  </si>
  <si>
    <t>製糸工場
Filatures Mills</t>
    <rPh sb="0" eb="2">
      <t>セイシ</t>
    </rPh>
    <rPh sb="2" eb="4">
      <t>コウジョウ</t>
    </rPh>
    <phoneticPr fontId="4"/>
  </si>
  <si>
    <t>生糸市場外売買業者
Domestic Dealers</t>
    <rPh sb="0" eb="2">
      <t>キイト</t>
    </rPh>
    <rPh sb="2" eb="4">
      <t>シジョウ</t>
    </rPh>
    <rPh sb="4" eb="5">
      <t>ソト</t>
    </rPh>
    <phoneticPr fontId="4"/>
  </si>
  <si>
    <t>生糸輸出入業者
Ex and Importers</t>
    <rPh sb="0" eb="2">
      <t>キイト</t>
    </rPh>
    <rPh sb="2" eb="4">
      <t>ユシュツ</t>
    </rPh>
    <phoneticPr fontId="4"/>
  </si>
  <si>
    <r>
      <t xml:space="preserve"> (単位：60㎏俵)
 </t>
    </r>
    <r>
      <rPr>
        <sz val="9"/>
        <rFont val="ＭＳ ゴシック"/>
        <family val="3"/>
        <charset val="128"/>
      </rPr>
      <t>(Unit：Bales of 60㎏)</t>
    </r>
    <phoneticPr fontId="4"/>
  </si>
  <si>
    <t>2022年
(R4)</t>
    <rPh sb="4" eb="5">
      <t>ネン</t>
    </rPh>
    <phoneticPr fontId="21"/>
  </si>
  <si>
    <t>2022年
(R4)</t>
    <rPh sb="4" eb="5">
      <t>ネン</t>
    </rPh>
    <phoneticPr fontId="4"/>
  </si>
  <si>
    <t>2022年
(令和4年)</t>
    <rPh sb="4" eb="5">
      <t>ネン</t>
    </rPh>
    <phoneticPr fontId="4"/>
  </si>
  <si>
    <t>2015からOK</t>
    <phoneticPr fontId="4"/>
  </si>
  <si>
    <t>2023年
(R5)</t>
    <rPh sb="4" eb="5">
      <t>ネン</t>
    </rPh>
    <phoneticPr fontId="4"/>
  </si>
  <si>
    <t>2023年
(R5)</t>
    <rPh sb="4" eb="5">
      <t>ネン</t>
    </rPh>
    <phoneticPr fontId="21"/>
  </si>
  <si>
    <t>2023年
(令和5年)</t>
    <rPh sb="4" eb="5">
      <t>ネン</t>
    </rPh>
    <phoneticPr fontId="4"/>
  </si>
  <si>
    <t>前年比(%)
2024/2023</t>
    <phoneticPr fontId="4"/>
  </si>
  <si>
    <t>前年比(%)
2024/2023</t>
    <rPh sb="0" eb="3">
      <t>ゼンネンヒ</t>
    </rPh>
    <phoneticPr fontId="4"/>
  </si>
  <si>
    <t>2024年
構成比(%)</t>
    <rPh sb="4" eb="5">
      <t>ネン</t>
    </rPh>
    <phoneticPr fontId="4"/>
  </si>
  <si>
    <t>2024年
(R6)</t>
    <rPh sb="4" eb="5">
      <t>ネン</t>
    </rPh>
    <phoneticPr fontId="4"/>
  </si>
  <si>
    <t>2024年
(R6)</t>
    <rPh sb="4" eb="5">
      <t>ネン</t>
    </rPh>
    <phoneticPr fontId="21"/>
  </si>
  <si>
    <t>2024年
(令和6年)</t>
    <rPh sb="4" eb="5">
      <t>ネン</t>
    </rPh>
    <phoneticPr fontId="4"/>
  </si>
  <si>
    <t>プラチナボーイ中細</t>
    <rPh sb="7" eb="8">
      <t>ナカ</t>
    </rPh>
    <rPh sb="8" eb="9">
      <t>ホソ</t>
    </rPh>
    <phoneticPr fontId="4"/>
  </si>
  <si>
    <t>ひたち</t>
    <phoneticPr fontId="4"/>
  </si>
  <si>
    <t>にしき</t>
    <phoneticPr fontId="4"/>
  </si>
  <si>
    <t>セヴェンヌ</t>
    <phoneticPr fontId="4"/>
  </si>
  <si>
    <t>備　考 ： 「セヴェンヌ」は2023年に「MCS107×セヴェンヌ白」として表記されていたものである。</t>
    <phoneticPr fontId="4"/>
  </si>
  <si>
    <t>Note   ： “Cevennes” was described in 2023 as “MCS107 x Cevennes White”.</t>
    <phoneticPr fontId="4"/>
  </si>
  <si>
    <t>資　料 ：(A)(C)(D) 中央蚕糸協会（2012.12～2018.10） （一財）大日本蚕糸会（2018.11～） (B)(F)(G)(H)(I)財務省関税局</t>
    <rPh sb="0" eb="1">
      <t>シ</t>
    </rPh>
    <rPh sb="2" eb="3">
      <t>リョウ</t>
    </rPh>
    <phoneticPr fontId="4"/>
  </si>
  <si>
    <t>Source ： (A)(C)(D)(E)Central Raw Silk Association (2012.12～2018.10).The Dainippon Silk Foundation (2018.11～)</t>
    <phoneticPr fontId="4"/>
  </si>
  <si>
    <t xml:space="preserve">  　      (B)(F)(G)(H)(I)TheCustoms Bureau,Ministry of Finance.</t>
    <phoneticPr fontId="4"/>
  </si>
  <si>
    <t>資　料 ： 中央蚕糸協会(2010.4～2018.10) （一財）大日本蚕糸会（2018.11～）</t>
    <rPh sb="0" eb="1">
      <t>シ</t>
    </rPh>
    <rPh sb="2" eb="3">
      <t>リョウ</t>
    </rPh>
    <rPh sb="6" eb="8">
      <t>チュウオウ</t>
    </rPh>
    <rPh sb="8" eb="10">
      <t>サンシ</t>
    </rPh>
    <rPh sb="10" eb="12">
      <t>キョウカイ</t>
    </rPh>
    <rPh sb="30" eb="32">
      <t>イチザイ</t>
    </rPh>
    <rPh sb="33" eb="39">
      <t>ダイニホンサンシカイ</t>
    </rPh>
    <phoneticPr fontId="4"/>
  </si>
  <si>
    <t>Source ： Central Raw Silk Association (2010.4～2018.10).The Dainippon Silk Foundation (2018.11～)</t>
    <phoneticPr fontId="4"/>
  </si>
  <si>
    <t>資　料 ： 中央蚕糸協会(2012.12～2018.10) (一財)大日本蚕糸会（2018.11～）</t>
    <phoneticPr fontId="4"/>
  </si>
  <si>
    <t>Source ： Central Raw Silk Association (2012.12～2018.10).The Dainippon Silk Foundation (2018.11～)</t>
    <phoneticPr fontId="4"/>
  </si>
  <si>
    <t>資　料 ：  中央蚕糸協会(2012.12～2018.10) （一財）大日本蚕糸会（2018.11～）</t>
    <phoneticPr fontId="4"/>
  </si>
  <si>
    <t>Source ： Central Raw Silk Association(2012.12～2018.10).The Dainippon Silk Foundation (2018.11～)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</si>
</sst>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_);[Red]\(#,##0\)"/>
    <numFmt numFmtId="177" formatCode="#,##0.0_ "/>
    <numFmt numFmtId="178" formatCode="#,##0_ "/>
    <numFmt numFmtId="179" formatCode="#,##0.0_);[Red]\(#,##0.0\)"/>
    <numFmt numFmtId="180" formatCode="0_);[Red]\(0\)"/>
    <numFmt numFmtId="181" formatCode="0.0_ "/>
    <numFmt numFmtId="182" formatCode="#,##0.0"/>
    <numFmt numFmtId="183" formatCode="#,##0;\-#,##0;&quot;-&quot;"/>
    <numFmt numFmtId="184" formatCode="0.0%"/>
    <numFmt numFmtId="185" formatCode="#,##0.0_ ;[Red]\-#,##0.0\ "/>
    <numFmt numFmtId="186" formatCode="0_ "/>
    <numFmt numFmtId="187" formatCode="0_);\(0\)"/>
    <numFmt numFmtId="188" formatCode="#,##0;[Red]#,##0"/>
    <numFmt numFmtId="189" formatCode="0.0_);[Red]\(0.0\)"/>
    <numFmt numFmtId="190" formatCode="0.0;&quot;▲ &quot;0.0"/>
    <numFmt numFmtId="191" formatCode="#,##0.0;&quot;▲ &quot;#,##0.0"/>
    <numFmt numFmtId="192" formatCode="0;[Red]0"/>
    <numFmt numFmtId="193" formatCode="#,##0.0;[Red]\-#,##0.0"/>
    <numFmt numFmtId="194" formatCode="#,##0.000;[Red]\-#,##0.000"/>
    <numFmt numFmtId="195" formatCode="#,##0.000;[Red]#,##0.000"/>
    <numFmt numFmtId="196" formatCode="#,##0;&quot;▲ &quot;#,##0"/>
  </numFmts>
  <fonts count="38">
    <font>
      <sz val="11"/>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sz val="9"/>
      <name val="ＭＳ ゴシック"/>
      <family val="3"/>
      <charset val="128"/>
    </font>
    <font>
      <sz val="10"/>
      <name val="ＭＳ Ｐゴシック"/>
      <family val="3"/>
      <charset val="128"/>
    </font>
    <font>
      <sz val="10"/>
      <color indexed="8"/>
      <name val="Arial"/>
      <family val="2"/>
    </font>
    <font>
      <sz val="10"/>
      <name val="Arial"/>
      <family val="2"/>
    </font>
    <font>
      <b/>
      <sz val="12"/>
      <name val="Arial"/>
      <family val="2"/>
    </font>
    <font>
      <sz val="6"/>
      <name val="ＭＳ Ｐ明朝"/>
      <family val="1"/>
      <charset val="128"/>
    </font>
    <font>
      <b/>
      <sz val="14"/>
      <name val="ＭＳ ゴシック"/>
      <family val="3"/>
      <charset val="128"/>
    </font>
    <font>
      <sz val="10"/>
      <name val="ＭＳ 明朝"/>
      <family val="1"/>
      <charset val="128"/>
    </font>
    <font>
      <sz val="8"/>
      <name val="ＭＳ ゴシック"/>
      <family val="3"/>
      <charset val="128"/>
    </font>
    <font>
      <sz val="6"/>
      <name val="ＭＳ ゴシック"/>
      <family val="3"/>
      <charset val="128"/>
    </font>
    <font>
      <sz val="11"/>
      <name val="ＭＳ 明朝"/>
      <family val="1"/>
      <charset val="128"/>
    </font>
    <font>
      <b/>
      <sz val="11"/>
      <name val="ＭＳ ゴシック"/>
      <family val="3"/>
      <charset val="128"/>
    </font>
    <font>
      <b/>
      <sz val="10"/>
      <name val="ＭＳ ゴシック"/>
      <family val="3"/>
      <charset val="128"/>
    </font>
    <font>
      <sz val="6"/>
      <name val="ＭＳ 明朝"/>
      <family val="1"/>
      <charset val="128"/>
    </font>
    <font>
      <sz val="9"/>
      <name val="ＭＳ Ｐゴシック"/>
      <family val="3"/>
      <charset val="128"/>
    </font>
    <font>
      <b/>
      <sz val="9"/>
      <name val="ＭＳ ゴシック"/>
      <family val="3"/>
      <charset val="128"/>
    </font>
    <font>
      <b/>
      <sz val="16"/>
      <color indexed="8"/>
      <name val="ＭＳ ゴシック"/>
      <family val="3"/>
      <charset val="128"/>
    </font>
    <font>
      <b/>
      <sz val="14"/>
      <color indexed="8"/>
      <name val="ＭＳ ゴシック"/>
      <family val="3"/>
      <charset val="128"/>
    </font>
    <font>
      <sz val="11"/>
      <color indexed="8"/>
      <name val="ＭＳ ゴシック"/>
      <family val="3"/>
      <charset val="128"/>
    </font>
    <font>
      <sz val="10.5"/>
      <name val="ＭＳ ゴシック"/>
      <family val="3"/>
      <charset val="128"/>
    </font>
    <font>
      <sz val="11"/>
      <color theme="1"/>
      <name val="ＭＳ Ｐゴシック"/>
      <family val="3"/>
      <charset val="128"/>
      <scheme val="minor"/>
    </font>
    <font>
      <sz val="10"/>
      <color theme="1"/>
      <name val="ＭＳ ゴシック"/>
      <family val="3"/>
      <charset val="128"/>
    </font>
    <font>
      <b/>
      <sz val="12"/>
      <name val="BIZ UDゴシック"/>
      <family val="3"/>
      <charset val="128"/>
    </font>
    <font>
      <sz val="16"/>
      <name val="BIZ UDゴシック"/>
      <family val="3"/>
      <charset val="128"/>
    </font>
    <font>
      <sz val="11"/>
      <name val="BIZ UDゴシック"/>
      <family val="3"/>
      <charset val="128"/>
    </font>
    <font>
      <sz val="10"/>
      <name val="BIZ UDゴシック"/>
      <family val="3"/>
      <charset val="128"/>
    </font>
    <font>
      <sz val="11"/>
      <color indexed="8"/>
      <name val="BIZ UDゴシック"/>
      <family val="3"/>
      <charset val="128"/>
    </font>
    <font>
      <sz val="10"/>
      <color indexed="8"/>
      <name val="ＭＳ ゴシック"/>
      <family val="3"/>
      <charset val="128"/>
    </font>
    <font>
      <sz val="14"/>
      <name val="ＭＳ ゴシック"/>
      <family val="3"/>
      <charset val="128"/>
    </font>
    <font>
      <sz val="12"/>
      <name val="BIZ UDゴシック"/>
      <family val="3"/>
      <charset val="128"/>
    </font>
  </fonts>
  <fills count="2">
    <fill>
      <patternFill patternType="none"/>
    </fill>
    <fill>
      <patternFill patternType="gray125"/>
    </fill>
  </fills>
  <borders count="4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hair">
        <color indexed="64"/>
      </left>
      <right/>
      <top/>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top style="medium">
        <color indexed="64"/>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17">
    <xf numFmtId="0" fontId="0" fillId="0" borderId="0">
      <alignment vertical="center"/>
    </xf>
    <xf numFmtId="183" fontId="10" fillId="0" borderId="0" applyFill="0" applyBorder="0" applyAlignment="0"/>
    <xf numFmtId="0" fontId="12" fillId="0" borderId="1" applyNumberFormat="0" applyAlignment="0" applyProtection="0">
      <alignment horizontal="left" vertical="center"/>
    </xf>
    <xf numFmtId="0" fontId="12" fillId="0" borderId="2">
      <alignment horizontal="left" vertical="center"/>
    </xf>
    <xf numFmtId="0" fontId="11"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6" fillId="0" borderId="0" applyFont="0" applyFill="0" applyBorder="0" applyAlignment="0" applyProtection="0"/>
    <xf numFmtId="38" fontId="2" fillId="0" borderId="0" applyFont="0" applyFill="0" applyBorder="0" applyAlignment="0" applyProtection="0">
      <alignment vertical="center"/>
    </xf>
    <xf numFmtId="0" fontId="6" fillId="0" borderId="0"/>
    <xf numFmtId="0" fontId="1" fillId="0" borderId="0">
      <alignment vertical="center"/>
    </xf>
    <xf numFmtId="0" fontId="28" fillId="0" borderId="0">
      <alignment vertical="center"/>
    </xf>
    <xf numFmtId="0" fontId="18" fillId="0" borderId="0"/>
    <xf numFmtId="0" fontId="2" fillId="0" borderId="0">
      <alignment vertical="center"/>
    </xf>
    <xf numFmtId="0" fontId="3" fillId="0" borderId="0"/>
    <xf numFmtId="0" fontId="15" fillId="0" borderId="0"/>
    <xf numFmtId="0" fontId="3" fillId="0" borderId="0"/>
  </cellStyleXfs>
  <cellXfs count="687">
    <xf numFmtId="0" fontId="0" fillId="0" borderId="0" xfId="0">
      <alignment vertical="center"/>
    </xf>
    <xf numFmtId="0" fontId="6" fillId="0" borderId="0" xfId="14" applyFont="1" applyAlignment="1">
      <alignment vertical="center"/>
    </xf>
    <xf numFmtId="0" fontId="7" fillId="0" borderId="0" xfId="0" applyFont="1">
      <alignment vertical="center"/>
    </xf>
    <xf numFmtId="0" fontId="6" fillId="0" borderId="3" xfId="14" applyFont="1" applyBorder="1" applyAlignment="1">
      <alignment horizontal="right" vertical="center"/>
    </xf>
    <xf numFmtId="176" fontId="6" fillId="0" borderId="3" xfId="14" applyNumberFormat="1" applyFont="1" applyBorder="1" applyAlignment="1">
      <alignment vertical="center"/>
    </xf>
    <xf numFmtId="0" fontId="5" fillId="0" borderId="0" xfId="0" applyFont="1">
      <alignment vertical="center"/>
    </xf>
    <xf numFmtId="0" fontId="6" fillId="0" borderId="0" xfId="0" applyFont="1">
      <alignment vertical="center"/>
    </xf>
    <xf numFmtId="0" fontId="6" fillId="0" borderId="3" xfId="0" applyFont="1" applyBorder="1">
      <alignment vertical="center"/>
    </xf>
    <xf numFmtId="176" fontId="6" fillId="0" borderId="13" xfId="0" applyNumberFormat="1" applyFont="1" applyBorder="1" applyAlignment="1">
      <alignment horizontal="right" vertical="center" shrinkToFit="1"/>
    </xf>
    <xf numFmtId="176" fontId="6" fillId="0" borderId="0" xfId="0" applyNumberFormat="1" applyFont="1" applyAlignment="1">
      <alignment horizontal="right" vertical="center" shrinkToFit="1"/>
    </xf>
    <xf numFmtId="176" fontId="6" fillId="0" borderId="3" xfId="0" applyNumberFormat="1" applyFont="1" applyBorder="1">
      <alignment vertical="center"/>
    </xf>
    <xf numFmtId="176" fontId="6" fillId="0" borderId="0" xfId="0" applyNumberFormat="1" applyFont="1" applyAlignment="1">
      <alignment horizontal="right" vertical="center"/>
    </xf>
    <xf numFmtId="0" fontId="8" fillId="0" borderId="0" xfId="0" applyFont="1">
      <alignment vertical="center"/>
    </xf>
    <xf numFmtId="180" fontId="6" fillId="0" borderId="0" xfId="0" applyNumberFormat="1" applyFont="1">
      <alignment vertical="center"/>
    </xf>
    <xf numFmtId="176" fontId="6" fillId="0" borderId="13" xfId="0" applyNumberFormat="1" applyFont="1" applyBorder="1">
      <alignment vertical="center"/>
    </xf>
    <xf numFmtId="0" fontId="6" fillId="0" borderId="0" xfId="0" applyFont="1" applyAlignment="1"/>
    <xf numFmtId="0" fontId="6" fillId="0" borderId="8" xfId="0" applyFont="1" applyBorder="1">
      <alignment vertical="center"/>
    </xf>
    <xf numFmtId="0" fontId="8" fillId="0" borderId="0" xfId="9" applyFont="1" applyAlignment="1">
      <alignment vertical="center" wrapText="1"/>
    </xf>
    <xf numFmtId="0" fontId="9" fillId="0" borderId="0" xfId="0" applyFont="1">
      <alignment vertical="center"/>
    </xf>
    <xf numFmtId="0" fontId="6" fillId="0" borderId="8" xfId="14" applyFont="1" applyBorder="1" applyAlignment="1">
      <alignment horizontal="center" vertical="center"/>
    </xf>
    <xf numFmtId="0" fontId="6" fillId="0" borderId="12" xfId="14" applyFont="1" applyBorder="1" applyAlignment="1">
      <alignment vertical="center"/>
    </xf>
    <xf numFmtId="178" fontId="6" fillId="0" borderId="3" xfId="14" applyNumberFormat="1" applyFont="1" applyBorder="1" applyAlignment="1">
      <alignment vertical="center"/>
    </xf>
    <xf numFmtId="0" fontId="8" fillId="0" borderId="0" xfId="14" applyFont="1" applyAlignment="1">
      <alignment vertical="center"/>
    </xf>
    <xf numFmtId="0" fontId="6" fillId="0" borderId="0" xfId="14" quotePrefix="1" applyFont="1" applyAlignment="1">
      <alignment vertical="center"/>
    </xf>
    <xf numFmtId="0" fontId="7" fillId="0" borderId="0" xfId="14" quotePrefix="1" applyFont="1" applyAlignment="1">
      <alignment vertical="center"/>
    </xf>
    <xf numFmtId="0" fontId="6" fillId="0" borderId="4" xfId="0" applyFont="1" applyBorder="1" applyAlignment="1">
      <alignment horizontal="center" vertical="center"/>
    </xf>
    <xf numFmtId="0" fontId="6" fillId="0" borderId="12" xfId="0" applyFont="1" applyBorder="1">
      <alignment vertical="center"/>
    </xf>
    <xf numFmtId="0" fontId="19" fillId="0" borderId="0" xfId="0" applyFont="1">
      <alignment vertical="center"/>
    </xf>
    <xf numFmtId="0" fontId="14" fillId="0" borderId="0" xfId="0" applyFont="1">
      <alignment vertical="center"/>
    </xf>
    <xf numFmtId="0" fontId="6" fillId="0" borderId="13" xfId="0" applyFont="1" applyBorder="1" applyAlignment="1">
      <alignment horizontal="center" vertical="center"/>
    </xf>
    <xf numFmtId="0" fontId="7" fillId="0" borderId="7" xfId="0" applyFont="1" applyBorder="1" applyAlignment="1">
      <alignment horizontal="center" vertical="center"/>
    </xf>
    <xf numFmtId="0" fontId="6" fillId="0" borderId="0" xfId="9"/>
    <xf numFmtId="0" fontId="20" fillId="0" borderId="0" xfId="14" applyFont="1" applyAlignment="1">
      <alignment vertical="center"/>
    </xf>
    <xf numFmtId="0" fontId="20" fillId="0" borderId="0" xfId="0" applyFont="1">
      <alignment vertical="center"/>
    </xf>
    <xf numFmtId="0" fontId="2" fillId="0" borderId="0" xfId="13">
      <alignment vertical="center"/>
    </xf>
    <xf numFmtId="0" fontId="6" fillId="0" borderId="8" xfId="14" applyFont="1" applyBorder="1" applyAlignment="1">
      <alignment vertical="center"/>
    </xf>
    <xf numFmtId="178" fontId="6" fillId="0" borderId="0" xfId="0" applyNumberFormat="1" applyFont="1">
      <alignment vertical="center"/>
    </xf>
    <xf numFmtId="0" fontId="6" fillId="0" borderId="7" xfId="0" applyFont="1" applyBorder="1" applyAlignment="1">
      <alignment horizontal="center" vertical="center"/>
    </xf>
    <xf numFmtId="0" fontId="7" fillId="0" borderId="0" xfId="0" applyFont="1" applyAlignment="1">
      <alignment horizontal="center" vertical="center"/>
    </xf>
    <xf numFmtId="178" fontId="6" fillId="0" borderId="13" xfId="0" applyNumberFormat="1" applyFont="1" applyBorder="1">
      <alignment vertical="center"/>
    </xf>
    <xf numFmtId="0" fontId="6" fillId="0" borderId="0" xfId="0" applyFont="1" applyAlignment="1">
      <alignment horizontal="center" vertical="center"/>
    </xf>
    <xf numFmtId="0" fontId="7" fillId="0" borderId="3" xfId="0" applyFont="1" applyBorder="1" applyAlignment="1">
      <alignment horizontal="center" vertical="center"/>
    </xf>
    <xf numFmtId="0" fontId="7" fillId="0" borderId="3" xfId="0" applyFont="1" applyBorder="1">
      <alignment vertical="center"/>
    </xf>
    <xf numFmtId="0" fontId="7" fillId="0" borderId="11" xfId="0" applyFont="1" applyBorder="1" applyAlignment="1">
      <alignment horizontal="center" vertical="center"/>
    </xf>
    <xf numFmtId="0" fontId="6" fillId="0" borderId="13" xfId="14" applyFont="1" applyBorder="1" applyAlignment="1">
      <alignment vertical="center"/>
    </xf>
    <xf numFmtId="0" fontId="7" fillId="0" borderId="12" xfId="0" applyFont="1" applyBorder="1" applyAlignment="1">
      <alignment horizontal="center" vertical="center"/>
    </xf>
    <xf numFmtId="0" fontId="7" fillId="0" borderId="13" xfId="0" applyFont="1" applyBorder="1">
      <alignment vertical="center"/>
    </xf>
    <xf numFmtId="178" fontId="6" fillId="0" borderId="3" xfId="0" applyNumberFormat="1" applyFont="1" applyBorder="1">
      <alignment vertical="center"/>
    </xf>
    <xf numFmtId="0" fontId="0" fillId="0" borderId="0" xfId="0" applyAlignment="1">
      <alignment horizontal="left" vertical="center" indent="1"/>
    </xf>
    <xf numFmtId="176" fontId="6" fillId="0" borderId="0" xfId="0" applyNumberFormat="1" applyFont="1">
      <alignment vertical="center"/>
    </xf>
    <xf numFmtId="0" fontId="8" fillId="0" borderId="13" xfId="0" applyFont="1" applyBorder="1">
      <alignment vertical="center"/>
    </xf>
    <xf numFmtId="176" fontId="6" fillId="0" borderId="12" xfId="0" applyNumberFormat="1" applyFont="1" applyBorder="1">
      <alignment vertical="center"/>
    </xf>
    <xf numFmtId="178" fontId="6" fillId="0" borderId="12" xfId="0" applyNumberFormat="1" applyFont="1" applyBorder="1">
      <alignment vertical="center"/>
    </xf>
    <xf numFmtId="176" fontId="6" fillId="0" borderId="12" xfId="0" applyNumberFormat="1" applyFont="1" applyBorder="1" applyAlignment="1">
      <alignment horizontal="right" vertical="center"/>
    </xf>
    <xf numFmtId="178" fontId="6" fillId="0" borderId="12" xfId="14" applyNumberFormat="1" applyFont="1" applyBorder="1" applyAlignment="1">
      <alignment vertical="center"/>
    </xf>
    <xf numFmtId="178" fontId="6" fillId="0" borderId="0" xfId="14" applyNumberFormat="1" applyFont="1" applyAlignment="1">
      <alignment vertical="center"/>
    </xf>
    <xf numFmtId="178" fontId="6" fillId="0" borderId="8" xfId="14" applyNumberFormat="1" applyFont="1" applyBorder="1" applyAlignment="1">
      <alignment vertical="center"/>
    </xf>
    <xf numFmtId="178" fontId="6" fillId="0" borderId="7" xfId="14" applyNumberFormat="1" applyFont="1" applyBorder="1" applyAlignment="1">
      <alignment vertical="center"/>
    </xf>
    <xf numFmtId="178" fontId="6" fillId="0" borderId="0" xfId="14" applyNumberFormat="1" applyFont="1" applyAlignment="1">
      <alignment horizontal="right" vertical="center"/>
    </xf>
    <xf numFmtId="178" fontId="6" fillId="0" borderId="11" xfId="14" applyNumberFormat="1" applyFont="1" applyBorder="1" applyAlignment="1">
      <alignment vertical="center"/>
    </xf>
    <xf numFmtId="178" fontId="6" fillId="0" borderId="12" xfId="14" applyNumberFormat="1" applyFont="1" applyBorder="1" applyAlignment="1">
      <alignment horizontal="right" vertical="center"/>
    </xf>
    <xf numFmtId="179" fontId="7" fillId="0" borderId="0" xfId="12" applyNumberFormat="1" applyFont="1" applyAlignment="1">
      <alignment vertical="center"/>
    </xf>
    <xf numFmtId="178" fontId="6" fillId="0" borderId="13" xfId="14" applyNumberFormat="1" applyFont="1" applyBorder="1" applyAlignment="1">
      <alignment vertical="center"/>
    </xf>
    <xf numFmtId="178" fontId="6" fillId="0" borderId="6" xfId="14" applyNumberFormat="1" applyFont="1" applyBorder="1" applyAlignment="1">
      <alignment vertical="center"/>
    </xf>
    <xf numFmtId="0" fontId="6" fillId="0" borderId="0" xfId="0" applyFont="1" applyAlignment="1">
      <alignment vertical="center" wrapText="1"/>
    </xf>
    <xf numFmtId="176" fontId="6" fillId="0" borderId="8" xfId="0" applyNumberFormat="1" applyFont="1" applyBorder="1">
      <alignment vertical="center"/>
    </xf>
    <xf numFmtId="178" fontId="6" fillId="0" borderId="8" xfId="0" applyNumberFormat="1" applyFont="1" applyBorder="1">
      <alignment vertical="center"/>
    </xf>
    <xf numFmtId="0" fontId="9" fillId="0" borderId="12" xfId="0" applyFont="1" applyBorder="1" applyAlignment="1">
      <alignment horizontal="center" vertical="center"/>
    </xf>
    <xf numFmtId="0" fontId="7" fillId="0" borderId="0" xfId="14" applyFont="1" applyAlignment="1">
      <alignment vertical="center"/>
    </xf>
    <xf numFmtId="180" fontId="7" fillId="0" borderId="0" xfId="0" applyNumberFormat="1" applyFont="1">
      <alignment vertical="center"/>
    </xf>
    <xf numFmtId="0" fontId="23" fillId="0" borderId="0" xfId="0" applyFont="1">
      <alignment vertical="center"/>
    </xf>
    <xf numFmtId="0" fontId="22" fillId="0" borderId="0" xfId="0" applyFont="1">
      <alignment vertical="center"/>
    </xf>
    <xf numFmtId="0" fontId="6" fillId="0" borderId="4" xfId="0" applyFont="1" applyBorder="1">
      <alignment vertical="center"/>
    </xf>
    <xf numFmtId="176" fontId="6" fillId="0" borderId="3" xfId="15" applyNumberFormat="1" applyFont="1" applyBorder="1" applyAlignment="1">
      <alignment vertical="center"/>
    </xf>
    <xf numFmtId="176" fontId="6" fillId="0" borderId="13" xfId="15" applyNumberFormat="1" applyFont="1" applyBorder="1" applyAlignment="1">
      <alignment vertical="center"/>
    </xf>
    <xf numFmtId="176" fontId="6" fillId="0" borderId="0" xfId="15" applyNumberFormat="1" applyFont="1" applyAlignment="1">
      <alignment vertical="center"/>
    </xf>
    <xf numFmtId="0" fontId="8" fillId="0" borderId="4" xfId="15" applyFont="1" applyBorder="1" applyAlignment="1">
      <alignment vertical="center"/>
    </xf>
    <xf numFmtId="0" fontId="7" fillId="0" borderId="0" xfId="15" applyFont="1" applyAlignment="1">
      <alignment vertical="center"/>
    </xf>
    <xf numFmtId="178" fontId="6" fillId="0" borderId="0" xfId="14" quotePrefix="1" applyNumberFormat="1" applyFont="1" applyAlignment="1">
      <alignment vertical="center"/>
    </xf>
    <xf numFmtId="0" fontId="7" fillId="0" borderId="8" xfId="0" applyFont="1" applyBorder="1" applyAlignment="1">
      <alignment horizontal="center" vertical="center"/>
    </xf>
    <xf numFmtId="0" fontId="24" fillId="0" borderId="0" xfId="10" applyFont="1" applyAlignment="1">
      <alignment horizontal="left" vertical="center"/>
    </xf>
    <xf numFmtId="0" fontId="26" fillId="0" borderId="0" xfId="10" applyFont="1">
      <alignment vertical="center"/>
    </xf>
    <xf numFmtId="0" fontId="26" fillId="0" borderId="0" xfId="10" applyFont="1" applyAlignment="1">
      <alignment horizontal="center" vertical="center"/>
    </xf>
    <xf numFmtId="0" fontId="7" fillId="0" borderId="10" xfId="0" applyFont="1" applyBorder="1">
      <alignment vertical="center"/>
    </xf>
    <xf numFmtId="0" fontId="7" fillId="0" borderId="12" xfId="0" applyFont="1" applyBorder="1">
      <alignment vertical="center"/>
    </xf>
    <xf numFmtId="0" fontId="7" fillId="0" borderId="11" xfId="0" applyFont="1" applyBorder="1">
      <alignment vertical="center"/>
    </xf>
    <xf numFmtId="0" fontId="26" fillId="0" borderId="9" xfId="10" applyFont="1" applyBorder="1" applyAlignment="1">
      <alignment horizontal="center" vertical="center" wrapText="1"/>
    </xf>
    <xf numFmtId="0" fontId="7" fillId="0" borderId="7" xfId="0" applyFont="1" applyBorder="1">
      <alignment vertical="center"/>
    </xf>
    <xf numFmtId="0" fontId="26" fillId="0" borderId="9" xfId="10" applyFont="1" applyBorder="1" applyAlignment="1">
      <alignment horizontal="center" vertical="center"/>
    </xf>
    <xf numFmtId="0" fontId="26" fillId="0" borderId="13" xfId="10" applyFont="1" applyBorder="1" applyAlignment="1">
      <alignment horizontal="center" vertical="center"/>
    </xf>
    <xf numFmtId="188" fontId="26" fillId="0" borderId="4" xfId="10" applyNumberFormat="1" applyFont="1" applyBorder="1" applyAlignment="1">
      <alignment horizontal="right" vertical="center"/>
    </xf>
    <xf numFmtId="190" fontId="26" fillId="0" borderId="4" xfId="10" applyNumberFormat="1" applyFont="1" applyBorder="1">
      <alignment vertical="center"/>
    </xf>
    <xf numFmtId="192" fontId="26" fillId="0" borderId="4" xfId="10" applyNumberFormat="1" applyFont="1" applyBorder="1">
      <alignment vertical="center"/>
    </xf>
    <xf numFmtId="188" fontId="26" fillId="0" borderId="4" xfId="10" applyNumberFormat="1" applyFont="1" applyBorder="1">
      <alignment vertical="center"/>
    </xf>
    <xf numFmtId="191" fontId="7" fillId="0" borderId="4" xfId="0" applyNumberFormat="1" applyFont="1" applyBorder="1">
      <alignment vertical="center"/>
    </xf>
    <xf numFmtId="0" fontId="26" fillId="0" borderId="3" xfId="10" applyFont="1" applyBorder="1" applyAlignment="1">
      <alignment horizontal="center" vertical="center"/>
    </xf>
    <xf numFmtId="188" fontId="26" fillId="0" borderId="3" xfId="10" applyNumberFormat="1" applyFont="1" applyBorder="1">
      <alignment vertical="center"/>
    </xf>
    <xf numFmtId="188" fontId="26" fillId="0" borderId="0" xfId="10" applyNumberFormat="1" applyFont="1" applyAlignment="1">
      <alignment horizontal="right" vertical="center"/>
    </xf>
    <xf numFmtId="192" fontId="26" fillId="0" borderId="0" xfId="10" applyNumberFormat="1" applyFont="1">
      <alignment vertical="center"/>
    </xf>
    <xf numFmtId="188" fontId="26" fillId="0" borderId="0" xfId="10" applyNumberFormat="1" applyFont="1">
      <alignment vertical="center"/>
    </xf>
    <xf numFmtId="188" fontId="26" fillId="0" borderId="13" xfId="10" applyNumberFormat="1" applyFont="1" applyBorder="1">
      <alignment vertical="center"/>
    </xf>
    <xf numFmtId="188" fontId="7" fillId="0" borderId="4" xfId="0" applyNumberFormat="1" applyFont="1" applyBorder="1" applyAlignment="1">
      <alignment horizontal="right" vertical="center"/>
    </xf>
    <xf numFmtId="188" fontId="7" fillId="0" borderId="13" xfId="0" applyNumberFormat="1" applyFont="1" applyBorder="1" applyAlignment="1">
      <alignment horizontal="right" vertical="center"/>
    </xf>
    <xf numFmtId="0" fontId="26" fillId="0" borderId="6" xfId="10" applyFont="1" applyBorder="1" applyAlignment="1">
      <alignment horizontal="center" vertical="center"/>
    </xf>
    <xf numFmtId="0" fontId="26" fillId="0" borderId="8" xfId="10" applyFont="1" applyBorder="1" applyAlignment="1">
      <alignment horizontal="center" vertical="center"/>
    </xf>
    <xf numFmtId="0" fontId="26" fillId="0" borderId="7" xfId="10" applyFont="1" applyBorder="1" applyAlignment="1">
      <alignment horizontal="center" vertical="center"/>
    </xf>
    <xf numFmtId="38" fontId="7" fillId="0" borderId="13" xfId="6" applyFont="1" applyBorder="1">
      <alignment vertical="center"/>
    </xf>
    <xf numFmtId="192" fontId="7" fillId="0" borderId="4" xfId="0" applyNumberFormat="1" applyFont="1" applyBorder="1" applyAlignment="1">
      <alignment horizontal="right" vertical="center"/>
    </xf>
    <xf numFmtId="191" fontId="7" fillId="0" borderId="4" xfId="0" applyNumberFormat="1" applyFont="1" applyBorder="1" applyAlignment="1">
      <alignment horizontal="right" vertical="center"/>
    </xf>
    <xf numFmtId="188" fontId="7" fillId="0" borderId="5" xfId="0" applyNumberFormat="1" applyFont="1" applyBorder="1" applyAlignment="1">
      <alignment horizontal="right" vertical="center"/>
    </xf>
    <xf numFmtId="191" fontId="7" fillId="0" borderId="5" xfId="0" applyNumberFormat="1" applyFont="1" applyBorder="1">
      <alignment vertical="center"/>
    </xf>
    <xf numFmtId="192" fontId="7" fillId="0" borderId="5" xfId="0" applyNumberFormat="1" applyFont="1" applyBorder="1" applyAlignment="1">
      <alignment horizontal="right" vertical="center"/>
    </xf>
    <xf numFmtId="191" fontId="7" fillId="0" borderId="5" xfId="0" applyNumberFormat="1" applyFont="1" applyBorder="1" applyAlignment="1">
      <alignment horizontal="right" vertical="center"/>
    </xf>
    <xf numFmtId="0" fontId="26" fillId="0" borderId="10" xfId="10" applyFont="1" applyBorder="1" applyAlignment="1">
      <alignment horizontal="center" vertical="center"/>
    </xf>
    <xf numFmtId="188" fontId="7" fillId="0" borderId="9" xfId="0" applyNumberFormat="1" applyFont="1" applyBorder="1" applyAlignment="1">
      <alignment horizontal="right" vertical="center"/>
    </xf>
    <xf numFmtId="191" fontId="7" fillId="0" borderId="9" xfId="0" applyNumberFormat="1" applyFont="1" applyBorder="1" applyAlignment="1">
      <alignment horizontal="right" vertical="center"/>
    </xf>
    <xf numFmtId="192" fontId="7" fillId="0" borderId="9" xfId="0" applyNumberFormat="1" applyFont="1" applyBorder="1" applyAlignment="1">
      <alignment horizontal="right" vertical="center"/>
    </xf>
    <xf numFmtId="188" fontId="7" fillId="0" borderId="12" xfId="0" applyNumberFormat="1" applyFont="1" applyBorder="1" applyAlignment="1">
      <alignment horizontal="right" vertical="center"/>
    </xf>
    <xf numFmtId="191" fontId="7" fillId="0" borderId="9" xfId="0" applyNumberFormat="1" applyFont="1" applyBorder="1">
      <alignment vertical="center"/>
    </xf>
    <xf numFmtId="192" fontId="7" fillId="0" borderId="12" xfId="0" applyNumberFormat="1" applyFont="1" applyBorder="1" applyAlignment="1">
      <alignment horizontal="right" vertical="center"/>
    </xf>
    <xf numFmtId="188" fontId="7" fillId="0" borderId="0" xfId="0" applyNumberFormat="1" applyFont="1" applyAlignment="1">
      <alignment horizontal="right" vertical="center"/>
    </xf>
    <xf numFmtId="192" fontId="7" fillId="0" borderId="0" xfId="0" applyNumberFormat="1" applyFont="1" applyAlignment="1">
      <alignment horizontal="right" vertical="center"/>
    </xf>
    <xf numFmtId="188" fontId="7" fillId="0" borderId="8" xfId="0" applyNumberFormat="1" applyFont="1" applyBorder="1" applyAlignment="1">
      <alignment horizontal="right" vertical="center"/>
    </xf>
    <xf numFmtId="191" fontId="7" fillId="0" borderId="12" xfId="0" applyNumberFormat="1" applyFont="1" applyBorder="1">
      <alignment vertical="center"/>
    </xf>
    <xf numFmtId="191" fontId="7" fillId="0" borderId="11" xfId="0" applyNumberFormat="1" applyFont="1" applyBorder="1">
      <alignment vertical="center"/>
    </xf>
    <xf numFmtId="191" fontId="7" fillId="0" borderId="0" xfId="0" applyNumberFormat="1" applyFont="1">
      <alignment vertical="center"/>
    </xf>
    <xf numFmtId="191" fontId="7" fillId="0" borderId="3" xfId="0" applyNumberFormat="1" applyFont="1" applyBorder="1">
      <alignment vertical="center"/>
    </xf>
    <xf numFmtId="191" fontId="7" fillId="0" borderId="8" xfId="0" applyNumberFormat="1" applyFont="1" applyBorder="1">
      <alignment vertical="center"/>
    </xf>
    <xf numFmtId="191" fontId="7" fillId="0" borderId="7" xfId="0" applyNumberFormat="1" applyFont="1" applyBorder="1">
      <alignment vertical="center"/>
    </xf>
    <xf numFmtId="3" fontId="18" fillId="0" borderId="4" xfId="9" applyNumberFormat="1" applyFont="1" applyBorder="1" applyAlignment="1">
      <alignment vertical="center"/>
    </xf>
    <xf numFmtId="192" fontId="7" fillId="0" borderId="3" xfId="0" applyNumberFormat="1" applyFont="1" applyBorder="1" applyAlignment="1">
      <alignment horizontal="right" vertical="center"/>
    </xf>
    <xf numFmtId="192" fontId="7" fillId="0" borderId="8" xfId="0" applyNumberFormat="1" applyFont="1" applyBorder="1" applyAlignment="1">
      <alignment horizontal="right" vertical="center"/>
    </xf>
    <xf numFmtId="188" fontId="7" fillId="0" borderId="4" xfId="0" applyNumberFormat="1" applyFont="1" applyBorder="1">
      <alignment vertical="center"/>
    </xf>
    <xf numFmtId="3" fontId="18" fillId="0" borderId="0" xfId="0" applyNumberFormat="1" applyFont="1">
      <alignment vertical="center"/>
    </xf>
    <xf numFmtId="3" fontId="18" fillId="0" borderId="4" xfId="0" applyNumberFormat="1" applyFont="1" applyBorder="1">
      <alignment vertical="center"/>
    </xf>
    <xf numFmtId="195" fontId="7" fillId="0" borderId="4" xfId="0" applyNumberFormat="1" applyFont="1" applyBorder="1">
      <alignment vertical="center"/>
    </xf>
    <xf numFmtId="188" fontId="7" fillId="0" borderId="5" xfId="0" applyNumberFormat="1" applyFont="1" applyBorder="1">
      <alignment vertical="center"/>
    </xf>
    <xf numFmtId="3" fontId="18" fillId="0" borderId="5" xfId="0" applyNumberFormat="1" applyFont="1" applyBorder="1">
      <alignment vertical="center"/>
    </xf>
    <xf numFmtId="3" fontId="18" fillId="0" borderId="8" xfId="0" applyNumberFormat="1" applyFont="1" applyBorder="1">
      <alignment vertical="center"/>
    </xf>
    <xf numFmtId="0" fontId="7" fillId="0" borderId="8" xfId="0" applyFont="1" applyBorder="1">
      <alignment vertical="center"/>
    </xf>
    <xf numFmtId="188" fontId="7" fillId="0" borderId="9" xfId="0" applyNumberFormat="1" applyFont="1" applyBorder="1">
      <alignment vertical="center"/>
    </xf>
    <xf numFmtId="3" fontId="18" fillId="0" borderId="9" xfId="0" applyNumberFormat="1" applyFont="1" applyBorder="1">
      <alignment vertical="center"/>
    </xf>
    <xf numFmtId="3" fontId="18" fillId="0" borderId="12" xfId="0" applyNumberFormat="1" applyFont="1" applyBorder="1">
      <alignment vertical="center"/>
    </xf>
    <xf numFmtId="194" fontId="7" fillId="0" borderId="4" xfId="6" applyNumberFormat="1" applyFont="1" applyBorder="1" applyAlignment="1">
      <alignment vertical="center"/>
    </xf>
    <xf numFmtId="38" fontId="7" fillId="0" borderId="4" xfId="6" applyFont="1" applyBorder="1" applyAlignment="1">
      <alignment vertical="center"/>
    </xf>
    <xf numFmtId="188" fontId="7" fillId="0" borderId="0" xfId="0" applyNumberFormat="1" applyFont="1">
      <alignment vertical="center"/>
    </xf>
    <xf numFmtId="38" fontId="7" fillId="0" borderId="9" xfId="6" applyFont="1" applyBorder="1" applyAlignment="1">
      <alignment vertical="center"/>
    </xf>
    <xf numFmtId="196" fontId="7" fillId="0" borderId="3" xfId="0" applyNumberFormat="1" applyFont="1" applyBorder="1">
      <alignment vertical="center"/>
    </xf>
    <xf numFmtId="38" fontId="7" fillId="0" borderId="0" xfId="6" applyFont="1" applyBorder="1" applyAlignment="1">
      <alignment vertical="center"/>
    </xf>
    <xf numFmtId="38" fontId="7" fillId="0" borderId="0" xfId="6" applyFont="1" applyBorder="1" applyAlignment="1">
      <alignment horizontal="center" vertical="center"/>
    </xf>
    <xf numFmtId="0" fontId="6" fillId="0" borderId="0" xfId="0" applyFont="1" applyAlignment="1">
      <alignment horizontal="distributed" vertical="center"/>
    </xf>
    <xf numFmtId="0" fontId="27" fillId="0" borderId="0" xfId="0" applyFont="1">
      <alignment vertical="center"/>
    </xf>
    <xf numFmtId="196" fontId="7" fillId="0" borderId="11" xfId="0" applyNumberFormat="1" applyFont="1" applyBorder="1">
      <alignment vertical="center"/>
    </xf>
    <xf numFmtId="38" fontId="7" fillId="0" borderId="5" xfId="6" applyFont="1" applyBorder="1" applyAlignment="1">
      <alignment vertical="center"/>
    </xf>
    <xf numFmtId="196" fontId="7" fillId="0" borderId="7" xfId="0" applyNumberFormat="1" applyFont="1" applyBorder="1">
      <alignment vertical="center"/>
    </xf>
    <xf numFmtId="38" fontId="7" fillId="0" borderId="6" xfId="6" applyFont="1" applyBorder="1">
      <alignment vertical="center"/>
    </xf>
    <xf numFmtId="179" fontId="7" fillId="0" borderId="0" xfId="12" applyNumberFormat="1" applyFont="1"/>
    <xf numFmtId="184" fontId="7" fillId="0" borderId="0" xfId="12" applyNumberFormat="1" applyFont="1"/>
    <xf numFmtId="177" fontId="7" fillId="0" borderId="0" xfId="12" applyNumberFormat="1" applyFont="1"/>
    <xf numFmtId="185" fontId="7" fillId="0" borderId="0" xfId="12" applyNumberFormat="1" applyFont="1"/>
    <xf numFmtId="0" fontId="6" fillId="0" borderId="3" xfId="0" applyFont="1" applyBorder="1" applyAlignment="1">
      <alignment horizontal="center" vertical="center"/>
    </xf>
    <xf numFmtId="0" fontId="6" fillId="0" borderId="0" xfId="0" applyFont="1" applyAlignment="1">
      <alignment horizontal="center" vertical="center" wrapText="1"/>
    </xf>
    <xf numFmtId="0" fontId="30" fillId="0" borderId="0" xfId="9" applyFont="1" applyAlignment="1">
      <alignment vertical="center" wrapText="1"/>
    </xf>
    <xf numFmtId="176" fontId="6" fillId="0" borderId="0" xfId="7" applyNumberFormat="1" applyFont="1" applyBorder="1" applyAlignment="1">
      <alignment vertical="center"/>
    </xf>
    <xf numFmtId="176" fontId="6" fillId="0" borderId="0" xfId="6" applyNumberFormat="1" applyFont="1" applyBorder="1" applyAlignment="1">
      <alignment vertical="center"/>
    </xf>
    <xf numFmtId="0" fontId="8" fillId="0" borderId="0" xfId="9" applyFont="1" applyAlignment="1">
      <alignment vertical="center"/>
    </xf>
    <xf numFmtId="0" fontId="6" fillId="0" borderId="0" xfId="9" applyAlignment="1">
      <alignment horizontal="center" vertical="center" wrapText="1"/>
    </xf>
    <xf numFmtId="176" fontId="6" fillId="0" borderId="0" xfId="9" applyNumberFormat="1" applyAlignment="1">
      <alignment horizontal="right" vertical="center"/>
    </xf>
    <xf numFmtId="182" fontId="6" fillId="0" borderId="0" xfId="9" applyNumberFormat="1" applyAlignment="1">
      <alignment horizontal="right" vertical="center"/>
    </xf>
    <xf numFmtId="189" fontId="6" fillId="0" borderId="0" xfId="9" applyNumberFormat="1" applyAlignment="1">
      <alignment horizontal="right" vertical="center"/>
    </xf>
    <xf numFmtId="0" fontId="6" fillId="0" borderId="0" xfId="9" applyAlignment="1">
      <alignment horizontal="right" vertical="top" wrapText="1"/>
    </xf>
    <xf numFmtId="0" fontId="6" fillId="0" borderId="13" xfId="9" applyBorder="1" applyAlignment="1">
      <alignment horizontal="right" vertical="top" wrapText="1"/>
    </xf>
    <xf numFmtId="0" fontId="6" fillId="0" borderId="27" xfId="9" applyBorder="1" applyAlignment="1">
      <alignment horizontal="center" vertical="center" wrapText="1"/>
    </xf>
    <xf numFmtId="0" fontId="6" fillId="0" borderId="28" xfId="9" applyBorder="1" applyAlignment="1">
      <alignment horizontal="center" vertical="center" wrapText="1"/>
    </xf>
    <xf numFmtId="0" fontId="6" fillId="0" borderId="23" xfId="9" applyBorder="1" applyAlignment="1">
      <alignment horizontal="right"/>
    </xf>
    <xf numFmtId="0" fontId="6" fillId="0" borderId="3" xfId="9" applyBorder="1" applyAlignment="1">
      <alignment horizontal="center" vertical="center" wrapText="1"/>
    </xf>
    <xf numFmtId="0" fontId="6" fillId="0" borderId="3" xfId="9" applyBorder="1" applyAlignment="1">
      <alignment horizontal="center" vertical="center"/>
    </xf>
    <xf numFmtId="0" fontId="6" fillId="0" borderId="29" xfId="9" applyBorder="1" applyAlignment="1">
      <alignment horizontal="center" vertical="center" wrapText="1"/>
    </xf>
    <xf numFmtId="182" fontId="6" fillId="0" borderId="30" xfId="9" applyNumberFormat="1" applyBorder="1" applyAlignment="1">
      <alignment horizontal="right" vertical="center"/>
    </xf>
    <xf numFmtId="176" fontId="6" fillId="0" borderId="13" xfId="6" applyNumberFormat="1" applyFont="1" applyBorder="1" applyAlignment="1">
      <alignment vertical="center"/>
    </xf>
    <xf numFmtId="0" fontId="6" fillId="0" borderId="3" xfId="9" applyBorder="1" applyAlignment="1">
      <alignment horizontal="right" vertical="top"/>
    </xf>
    <xf numFmtId="176" fontId="6" fillId="0" borderId="3" xfId="7" applyNumberFormat="1" applyFont="1" applyBorder="1" applyAlignment="1">
      <alignment vertical="center"/>
    </xf>
    <xf numFmtId="180" fontId="6" fillId="0" borderId="3" xfId="7" applyNumberFormat="1" applyFont="1" applyBorder="1" applyAlignment="1">
      <alignment vertical="center"/>
    </xf>
    <xf numFmtId="180" fontId="6" fillId="0" borderId="3" xfId="9" applyNumberFormat="1" applyBorder="1" applyAlignment="1">
      <alignment vertical="center"/>
    </xf>
    <xf numFmtId="0" fontId="6" fillId="0" borderId="18" xfId="9" applyBorder="1" applyAlignment="1">
      <alignment horizontal="right" vertical="top" wrapText="1"/>
    </xf>
    <xf numFmtId="176" fontId="6" fillId="0" borderId="0" xfId="6" applyNumberFormat="1" applyFont="1" applyFill="1" applyBorder="1" applyAlignment="1">
      <alignment vertical="center"/>
    </xf>
    <xf numFmtId="176" fontId="6" fillId="0" borderId="13" xfId="6" applyNumberFormat="1" applyFont="1" applyFill="1" applyBorder="1" applyAlignment="1">
      <alignment vertical="center"/>
    </xf>
    <xf numFmtId="189" fontId="6" fillId="0" borderId="13" xfId="7" applyNumberFormat="1" applyFont="1" applyBorder="1" applyAlignment="1">
      <alignment vertical="center"/>
    </xf>
    <xf numFmtId="189" fontId="6" fillId="0" borderId="13" xfId="9" applyNumberFormat="1" applyBorder="1" applyAlignment="1">
      <alignment vertical="center"/>
    </xf>
    <xf numFmtId="189" fontId="6" fillId="0" borderId="30" xfId="9" applyNumberFormat="1" applyBorder="1" applyAlignment="1">
      <alignment vertical="center"/>
    </xf>
    <xf numFmtId="189" fontId="6" fillId="0" borderId="29" xfId="9" applyNumberFormat="1" applyBorder="1" applyAlignment="1">
      <alignment vertical="center"/>
    </xf>
    <xf numFmtId="180" fontId="6" fillId="0" borderId="0" xfId="7" applyNumberFormat="1" applyFont="1" applyBorder="1" applyAlignment="1">
      <alignment vertical="center"/>
    </xf>
    <xf numFmtId="180" fontId="6" fillId="0" borderId="0" xfId="9" applyNumberFormat="1" applyAlignment="1">
      <alignment vertical="center"/>
    </xf>
    <xf numFmtId="189" fontId="6" fillId="0" borderId="1" xfId="9" applyNumberFormat="1" applyBorder="1" applyAlignment="1">
      <alignment vertical="center"/>
    </xf>
    <xf numFmtId="179" fontId="6" fillId="0" borderId="13" xfId="9" applyNumberFormat="1" applyBorder="1" applyAlignment="1">
      <alignment vertical="center"/>
    </xf>
    <xf numFmtId="182" fontId="6" fillId="0" borderId="13" xfId="9" applyNumberFormat="1" applyBorder="1" applyAlignment="1">
      <alignment horizontal="right" vertical="center"/>
    </xf>
    <xf numFmtId="176" fontId="6" fillId="0" borderId="0" xfId="9" applyNumberFormat="1" applyAlignment="1">
      <alignment vertical="center"/>
    </xf>
    <xf numFmtId="0" fontId="31" fillId="0" borderId="0" xfId="9" applyFont="1" applyAlignment="1">
      <alignment vertical="center"/>
    </xf>
    <xf numFmtId="0" fontId="32" fillId="0" borderId="0" xfId="9" applyFont="1" applyAlignment="1">
      <alignment vertical="center"/>
    </xf>
    <xf numFmtId="179" fontId="6" fillId="0" borderId="13" xfId="7" applyNumberFormat="1" applyFont="1" applyBorder="1" applyAlignment="1">
      <alignment vertical="center"/>
    </xf>
    <xf numFmtId="0" fontId="31" fillId="0" borderId="0" xfId="0" applyFont="1">
      <alignment vertical="center"/>
    </xf>
    <xf numFmtId="0" fontId="32" fillId="0" borderId="0" xfId="0" applyFont="1">
      <alignment vertical="center"/>
    </xf>
    <xf numFmtId="179" fontId="6" fillId="0" borderId="0" xfId="0" applyNumberFormat="1" applyFont="1" applyAlignment="1">
      <alignment horizontal="right" vertical="center"/>
    </xf>
    <xf numFmtId="0" fontId="6" fillId="0" borderId="29" xfId="0" applyFont="1" applyBorder="1" applyAlignment="1">
      <alignment horizontal="center" vertical="center" wrapText="1"/>
    </xf>
    <xf numFmtId="0" fontId="6" fillId="0" borderId="31" xfId="0" applyFont="1" applyBorder="1" applyAlignment="1">
      <alignment horizontal="center" vertical="center" wrapText="1" shrinkToFit="1"/>
    </xf>
    <xf numFmtId="0" fontId="6" fillId="0" borderId="30" xfId="0" applyFont="1" applyBorder="1" applyAlignment="1">
      <alignment horizontal="center" vertical="center" wrapText="1" shrinkToFit="1"/>
    </xf>
    <xf numFmtId="0" fontId="6" fillId="0" borderId="18" xfId="0" applyFont="1" applyBorder="1" applyAlignment="1">
      <alignment horizontal="right" vertical="center"/>
    </xf>
    <xf numFmtId="186" fontId="6" fillId="0" borderId="0" xfId="0" applyNumberFormat="1" applyFont="1">
      <alignment vertical="center"/>
    </xf>
    <xf numFmtId="186" fontId="6" fillId="0" borderId="0" xfId="0" applyNumberFormat="1" applyFont="1" applyAlignment="1">
      <alignment horizontal="right" vertical="center"/>
    </xf>
    <xf numFmtId="0" fontId="6" fillId="0" borderId="13" xfId="0" applyFont="1" applyBorder="1" applyAlignment="1">
      <alignment horizontal="right" vertical="center"/>
    </xf>
    <xf numFmtId="186" fontId="6" fillId="0" borderId="13" xfId="6" applyNumberFormat="1" applyFont="1" applyBorder="1" applyAlignment="1">
      <alignment vertical="center"/>
    </xf>
    <xf numFmtId="179" fontId="6" fillId="0" borderId="30" xfId="0" applyNumberFormat="1" applyFont="1" applyBorder="1" applyAlignment="1">
      <alignment horizontal="right" vertical="center"/>
    </xf>
    <xf numFmtId="179" fontId="6" fillId="0" borderId="1" xfId="0" applyNumberFormat="1" applyFont="1" applyBorder="1" applyAlignment="1">
      <alignment horizontal="right" vertical="center"/>
    </xf>
    <xf numFmtId="0" fontId="33" fillId="0" borderId="0" xfId="0" applyFont="1">
      <alignment vertical="center"/>
    </xf>
    <xf numFmtId="180" fontId="33" fillId="0" borderId="0" xfId="0" applyNumberFormat="1" applyFont="1">
      <alignment vertical="center"/>
    </xf>
    <xf numFmtId="0" fontId="7" fillId="0" borderId="0" xfId="12" applyFont="1" applyAlignment="1">
      <alignment vertical="center"/>
    </xf>
    <xf numFmtId="0" fontId="7" fillId="0" borderId="0" xfId="12" applyFont="1"/>
    <xf numFmtId="0" fontId="6" fillId="0" borderId="27" xfId="0" applyFont="1" applyBorder="1" applyAlignment="1">
      <alignment horizontal="center" vertical="center" wrapText="1" shrinkToFit="1"/>
    </xf>
    <xf numFmtId="0" fontId="6" fillId="0" borderId="18" xfId="0" applyFont="1" applyBorder="1" applyAlignment="1">
      <alignment horizontal="center" vertical="center"/>
    </xf>
    <xf numFmtId="180" fontId="6" fillId="0" borderId="27" xfId="0" applyNumberFormat="1" applyFont="1" applyBorder="1" applyAlignment="1">
      <alignment horizontal="center" vertical="center" wrapText="1" shrinkToFit="1"/>
    </xf>
    <xf numFmtId="180" fontId="6" fillId="0" borderId="28" xfId="0" applyNumberFormat="1" applyFont="1" applyBorder="1" applyAlignment="1">
      <alignment horizontal="center" vertical="center" wrapText="1" shrinkToFit="1"/>
    </xf>
    <xf numFmtId="0" fontId="6" fillId="0" borderId="25" xfId="0" applyFont="1" applyBorder="1" applyAlignment="1">
      <alignment horizontal="center" vertical="center" wrapText="1"/>
    </xf>
    <xf numFmtId="179" fontId="6" fillId="0" borderId="24" xfId="0" applyNumberFormat="1" applyFont="1" applyBorder="1" applyAlignment="1">
      <alignment horizontal="right" vertical="center"/>
    </xf>
    <xf numFmtId="0" fontId="6" fillId="0" borderId="33" xfId="0" applyFont="1" applyBorder="1" applyAlignment="1">
      <alignment horizontal="center" vertical="center" wrapText="1"/>
    </xf>
    <xf numFmtId="179" fontId="6" fillId="0" borderId="28" xfId="0" applyNumberFormat="1" applyFont="1" applyBorder="1" applyAlignment="1">
      <alignment horizontal="right" vertical="center"/>
    </xf>
    <xf numFmtId="179" fontId="6" fillId="0" borderId="33" xfId="0" applyNumberFormat="1" applyFont="1" applyBorder="1" applyAlignment="1">
      <alignment horizontal="right" vertical="center"/>
    </xf>
    <xf numFmtId="179" fontId="6" fillId="0" borderId="34" xfId="0" applyNumberFormat="1" applyFont="1" applyBorder="1" applyAlignment="1">
      <alignment horizontal="right" vertical="center"/>
    </xf>
    <xf numFmtId="0" fontId="6" fillId="0" borderId="18" xfId="0" applyFont="1" applyBorder="1" applyAlignment="1">
      <alignment horizontal="right" vertical="center" shrinkToFit="1"/>
    </xf>
    <xf numFmtId="179" fontId="6" fillId="0" borderId="25" xfId="0" applyNumberFormat="1" applyFont="1" applyBorder="1" applyAlignment="1">
      <alignment horizontal="right" vertical="center"/>
    </xf>
    <xf numFmtId="180" fontId="6" fillId="0" borderId="13" xfId="0" applyNumberFormat="1" applyFont="1" applyBorder="1">
      <alignment vertical="center"/>
    </xf>
    <xf numFmtId="180" fontId="6" fillId="0" borderId="18" xfId="0" applyNumberFormat="1" applyFont="1" applyBorder="1" applyAlignment="1">
      <alignment horizontal="right" vertical="center" shrinkToFit="1"/>
    </xf>
    <xf numFmtId="0" fontId="6" fillId="0" borderId="22" xfId="0" applyFont="1" applyBorder="1" applyAlignment="1">
      <alignment horizontal="right" vertical="center" shrinkToFit="1"/>
    </xf>
    <xf numFmtId="0" fontId="6" fillId="0" borderId="23" xfId="0" applyFont="1" applyBorder="1" applyAlignment="1">
      <alignment horizontal="right" vertical="center" shrinkToFit="1"/>
    </xf>
    <xf numFmtId="180" fontId="6" fillId="0" borderId="22" xfId="0" applyNumberFormat="1" applyFont="1" applyBorder="1" applyAlignment="1">
      <alignment horizontal="right" vertical="center" shrinkToFit="1"/>
    </xf>
    <xf numFmtId="176" fontId="32" fillId="0" borderId="0" xfId="0" applyNumberFormat="1" applyFont="1" applyAlignment="1">
      <alignment horizontal="left" vertical="center"/>
    </xf>
    <xf numFmtId="176" fontId="32" fillId="0" borderId="0" xfId="0" applyNumberFormat="1" applyFont="1" applyAlignment="1">
      <alignment horizontal="center" vertical="center"/>
    </xf>
    <xf numFmtId="0" fontId="32" fillId="0" borderId="0" xfId="0" applyFont="1" applyAlignment="1">
      <alignment horizontal="center" vertical="center"/>
    </xf>
    <xf numFmtId="0" fontId="34" fillId="0" borderId="0" xfId="13" applyFont="1">
      <alignment vertical="center"/>
    </xf>
    <xf numFmtId="0" fontId="7" fillId="0" borderId="0" xfId="0" applyFont="1" applyAlignment="1"/>
    <xf numFmtId="176" fontId="7" fillId="0" borderId="0" xfId="0" applyNumberFormat="1" applyFont="1" applyAlignment="1"/>
    <xf numFmtId="0" fontId="26" fillId="0" borderId="0" xfId="13" applyFont="1">
      <alignment vertical="center"/>
    </xf>
    <xf numFmtId="176" fontId="7" fillId="0" borderId="0" xfId="0" applyNumberFormat="1" applyFont="1">
      <alignment vertical="center"/>
    </xf>
    <xf numFmtId="0" fontId="35" fillId="0" borderId="0" xfId="13" applyFont="1">
      <alignment vertical="center"/>
    </xf>
    <xf numFmtId="189" fontId="6" fillId="0" borderId="0" xfId="0" applyNumberFormat="1" applyFont="1" applyAlignment="1">
      <alignment vertical="center" shrinkToFit="1"/>
    </xf>
    <xf numFmtId="0" fontId="26" fillId="0" borderId="0" xfId="13" applyFont="1" applyAlignment="1">
      <alignment horizontal="center" vertical="center"/>
    </xf>
    <xf numFmtId="0" fontId="2" fillId="0" borderId="0" xfId="13" applyAlignment="1">
      <alignment horizontal="center" vertical="center"/>
    </xf>
    <xf numFmtId="0" fontId="8" fillId="0" borderId="0" xfId="16" applyFont="1" applyAlignment="1">
      <alignment vertical="center"/>
    </xf>
    <xf numFmtId="0" fontId="6" fillId="0" borderId="0" xfId="16" applyFont="1" applyAlignment="1">
      <alignment vertical="center" shrinkToFit="1"/>
    </xf>
    <xf numFmtId="176" fontId="6" fillId="0" borderId="27" xfId="0" applyNumberFormat="1" applyFont="1" applyBorder="1" applyAlignment="1">
      <alignment horizontal="center" vertical="center" shrinkToFit="1"/>
    </xf>
    <xf numFmtId="176" fontId="6" fillId="0" borderId="27" xfId="0" applyNumberFormat="1" applyFont="1" applyBorder="1" applyAlignment="1">
      <alignment horizontal="center" vertical="center" wrapText="1" shrinkToFit="1"/>
    </xf>
    <xf numFmtId="181" fontId="6" fillId="0" borderId="27" xfId="0" applyNumberFormat="1" applyFont="1" applyBorder="1" applyAlignment="1">
      <alignment horizontal="center" vertical="center" wrapText="1"/>
    </xf>
    <xf numFmtId="181" fontId="6" fillId="0" borderId="28" xfId="0" applyNumberFormat="1" applyFont="1" applyBorder="1" applyAlignment="1">
      <alignment horizontal="center" vertical="center" wrapText="1"/>
    </xf>
    <xf numFmtId="0" fontId="6" fillId="0" borderId="3" xfId="16" applyFont="1" applyBorder="1" applyAlignment="1">
      <alignment horizontal="center" vertical="center" shrinkToFit="1"/>
    </xf>
    <xf numFmtId="0" fontId="6" fillId="0" borderId="3" xfId="16" applyFont="1" applyBorder="1" applyAlignment="1">
      <alignment horizontal="center" vertical="center"/>
    </xf>
    <xf numFmtId="176" fontId="6" fillId="0" borderId="13" xfId="0" applyNumberFormat="1" applyFont="1" applyBorder="1" applyAlignment="1">
      <alignment vertical="center" shrinkToFit="1"/>
    </xf>
    <xf numFmtId="189" fontId="6" fillId="0" borderId="3" xfId="0" applyNumberFormat="1" applyFont="1" applyBorder="1" applyAlignment="1">
      <alignment vertical="center" shrinkToFit="1"/>
    </xf>
    <xf numFmtId="176" fontId="6" fillId="0" borderId="18" xfId="0" applyNumberFormat="1" applyFont="1" applyBorder="1" applyAlignment="1">
      <alignment horizontal="right" vertical="center" shrinkToFit="1"/>
    </xf>
    <xf numFmtId="176" fontId="6" fillId="0" borderId="0" xfId="0" applyNumberFormat="1" applyFont="1" applyAlignment="1">
      <alignment vertical="center" shrinkToFit="1"/>
    </xf>
    <xf numFmtId="0" fontId="6" fillId="0" borderId="29" xfId="16" applyFont="1" applyBorder="1" applyAlignment="1">
      <alignment horizontal="center" vertical="center" shrinkToFit="1"/>
    </xf>
    <xf numFmtId="176" fontId="6" fillId="0" borderId="30" xfId="0" applyNumberFormat="1" applyFont="1" applyBorder="1">
      <alignment vertical="center"/>
    </xf>
    <xf numFmtId="176" fontId="6" fillId="0" borderId="1" xfId="0" applyNumberFormat="1" applyFont="1" applyBorder="1">
      <alignment vertical="center"/>
    </xf>
    <xf numFmtId="189" fontId="6" fillId="0" borderId="29" xfId="0" applyNumberFormat="1" applyFont="1" applyBorder="1" applyAlignment="1">
      <alignment vertical="center" shrinkToFit="1"/>
    </xf>
    <xf numFmtId="176" fontId="6" fillId="0" borderId="1" xfId="0" applyNumberFormat="1" applyFont="1" applyBorder="1" applyAlignment="1">
      <alignment horizontal="right" vertical="center" shrinkToFit="1"/>
    </xf>
    <xf numFmtId="176" fontId="6" fillId="0" borderId="0" xfId="0" applyNumberFormat="1" applyFont="1" applyAlignment="1">
      <alignment horizontal="center" vertical="center"/>
    </xf>
    <xf numFmtId="189" fontId="6" fillId="0" borderId="1" xfId="0" applyNumberFormat="1" applyFont="1" applyBorder="1" applyAlignment="1">
      <alignment vertical="center" shrinkToFit="1"/>
    </xf>
    <xf numFmtId="0" fontId="5" fillId="0" borderId="0" xfId="12" applyFont="1" applyAlignment="1">
      <alignment horizontal="center" vertical="center"/>
    </xf>
    <xf numFmtId="179" fontId="5" fillId="0" borderId="0" xfId="12" applyNumberFormat="1" applyFont="1" applyAlignment="1">
      <alignment horizontal="center" vertical="center"/>
    </xf>
    <xf numFmtId="0" fontId="5" fillId="0" borderId="0" xfId="12" applyFont="1" applyAlignment="1">
      <alignment horizontal="left" vertical="center"/>
    </xf>
    <xf numFmtId="184" fontId="7" fillId="0" borderId="0" xfId="12" applyNumberFormat="1" applyFont="1" applyAlignment="1">
      <alignment vertical="center"/>
    </xf>
    <xf numFmtId="184" fontId="5" fillId="0" borderId="0" xfId="12" applyNumberFormat="1" applyFont="1" applyAlignment="1">
      <alignment vertical="center"/>
    </xf>
    <xf numFmtId="179" fontId="5" fillId="0" borderId="0" xfId="12" applyNumberFormat="1" applyFont="1" applyAlignment="1">
      <alignment vertical="center"/>
    </xf>
    <xf numFmtId="0" fontId="6" fillId="0" borderId="0" xfId="12" applyFont="1"/>
    <xf numFmtId="185" fontId="6" fillId="0" borderId="0" xfId="6" applyNumberFormat="1" applyFont="1" applyFill="1" applyBorder="1" applyAlignment="1">
      <alignment vertical="center"/>
    </xf>
    <xf numFmtId="179" fontId="6" fillId="0" borderId="0" xfId="6" applyNumberFormat="1" applyFont="1" applyFill="1" applyBorder="1" applyAlignment="1">
      <alignment vertical="center"/>
    </xf>
    <xf numFmtId="189" fontId="6" fillId="0" borderId="0" xfId="12" applyNumberFormat="1" applyFont="1" applyAlignment="1">
      <alignment horizontal="right" vertical="center"/>
    </xf>
    <xf numFmtId="189" fontId="6" fillId="0" borderId="0" xfId="12" applyNumberFormat="1" applyFont="1" applyAlignment="1">
      <alignment vertical="center"/>
    </xf>
    <xf numFmtId="177" fontId="6" fillId="0" borderId="0" xfId="12" applyNumberFormat="1" applyFont="1" applyAlignment="1">
      <alignment vertical="center"/>
    </xf>
    <xf numFmtId="179" fontId="6" fillId="0" borderId="0" xfId="12" applyNumberFormat="1" applyFont="1" applyAlignment="1">
      <alignment vertical="center"/>
    </xf>
    <xf numFmtId="0" fontId="8" fillId="0" borderId="0" xfId="12" applyFont="1" applyAlignment="1">
      <alignment vertical="center" shrinkToFit="1"/>
    </xf>
    <xf numFmtId="0" fontId="7" fillId="0" borderId="0" xfId="12" applyFont="1" applyAlignment="1">
      <alignment horizontal="center"/>
    </xf>
    <xf numFmtId="0" fontId="31" fillId="0" borderId="0" xfId="12" applyFont="1" applyAlignment="1">
      <alignment vertical="center"/>
    </xf>
    <xf numFmtId="0" fontId="32" fillId="0" borderId="0" xfId="12" applyFont="1" applyAlignment="1">
      <alignment vertical="center"/>
    </xf>
    <xf numFmtId="184" fontId="6" fillId="0" borderId="0" xfId="12" applyNumberFormat="1" applyFont="1" applyAlignment="1">
      <alignment vertical="center"/>
    </xf>
    <xf numFmtId="0" fontId="6" fillId="0" borderId="27" xfId="12" applyFont="1" applyBorder="1" applyAlignment="1">
      <alignment horizontal="center" vertical="center" shrinkToFit="1"/>
    </xf>
    <xf numFmtId="179" fontId="6" fillId="0" borderId="27" xfId="12" applyNumberFormat="1" applyFont="1" applyBorder="1" applyAlignment="1">
      <alignment horizontal="center" vertical="center" shrinkToFit="1"/>
    </xf>
    <xf numFmtId="179" fontId="6" fillId="0" borderId="27" xfId="12" applyNumberFormat="1" applyFont="1" applyBorder="1" applyAlignment="1">
      <alignment horizontal="center" vertical="center" wrapText="1" shrinkToFit="1"/>
    </xf>
    <xf numFmtId="181" fontId="6" fillId="0" borderId="28" xfId="12" applyNumberFormat="1" applyFont="1" applyBorder="1" applyAlignment="1">
      <alignment horizontal="center" vertical="center" wrapText="1"/>
    </xf>
    <xf numFmtId="0" fontId="6" fillId="0" borderId="3" xfId="12" applyFont="1" applyBorder="1" applyAlignment="1">
      <alignment horizontal="center" vertical="center" shrinkToFit="1"/>
    </xf>
    <xf numFmtId="185" fontId="6" fillId="0" borderId="13" xfId="6" applyNumberFormat="1" applyFont="1" applyFill="1" applyBorder="1" applyAlignment="1">
      <alignment vertical="center"/>
    </xf>
    <xf numFmtId="177" fontId="6" fillId="0" borderId="13" xfId="12" applyNumberFormat="1" applyFont="1" applyBorder="1" applyAlignment="1">
      <alignment vertical="center"/>
    </xf>
    <xf numFmtId="185" fontId="6" fillId="0" borderId="0" xfId="6" applyNumberFormat="1" applyFont="1" applyFill="1" applyBorder="1" applyAlignment="1">
      <alignment horizontal="right" vertical="center"/>
    </xf>
    <xf numFmtId="184" fontId="6" fillId="0" borderId="0" xfId="12" applyNumberFormat="1" applyFont="1" applyAlignment="1">
      <alignment horizontal="right" vertical="center"/>
    </xf>
    <xf numFmtId="179" fontId="6" fillId="0" borderId="0" xfId="6" applyNumberFormat="1" applyFont="1" applyFill="1" applyBorder="1" applyAlignment="1">
      <alignment horizontal="right" vertical="center"/>
    </xf>
    <xf numFmtId="185" fontId="6" fillId="0" borderId="13" xfId="6" applyNumberFormat="1" applyFont="1" applyFill="1" applyBorder="1" applyAlignment="1">
      <alignment horizontal="right" vertical="center"/>
    </xf>
    <xf numFmtId="0" fontId="6" fillId="0" borderId="19" xfId="12" applyFont="1" applyBorder="1" applyAlignment="1">
      <alignment horizontal="center" vertical="center" shrinkToFit="1"/>
    </xf>
    <xf numFmtId="185" fontId="6" fillId="0" borderId="20" xfId="6" applyNumberFormat="1" applyFont="1" applyFill="1" applyBorder="1" applyAlignment="1">
      <alignment vertical="center"/>
    </xf>
    <xf numFmtId="185" fontId="6" fillId="0" borderId="21" xfId="6" applyNumberFormat="1" applyFont="1" applyFill="1" applyBorder="1" applyAlignment="1">
      <alignment vertical="center"/>
    </xf>
    <xf numFmtId="179" fontId="6" fillId="0" borderId="21" xfId="6" applyNumberFormat="1" applyFont="1" applyFill="1" applyBorder="1" applyAlignment="1">
      <alignment vertical="center"/>
    </xf>
    <xf numFmtId="0" fontId="6" fillId="0" borderId="29" xfId="12" applyFont="1" applyBorder="1" applyAlignment="1">
      <alignment horizontal="center" vertical="center" shrinkToFit="1"/>
    </xf>
    <xf numFmtId="185" fontId="6" fillId="0" borderId="30" xfId="6" applyNumberFormat="1" applyFont="1" applyFill="1" applyBorder="1" applyAlignment="1">
      <alignment vertical="center"/>
    </xf>
    <xf numFmtId="185" fontId="6" fillId="0" borderId="1" xfId="6" applyNumberFormat="1" applyFont="1" applyFill="1" applyBorder="1" applyAlignment="1">
      <alignment vertical="center"/>
    </xf>
    <xf numFmtId="179" fontId="6" fillId="0" borderId="1" xfId="6" applyNumberFormat="1" applyFont="1" applyFill="1" applyBorder="1" applyAlignment="1">
      <alignment vertical="center"/>
    </xf>
    <xf numFmtId="0" fontId="6" fillId="0" borderId="23" xfId="12" applyFont="1" applyBorder="1" applyAlignment="1">
      <alignment horizontal="center" vertical="center" shrinkToFit="1"/>
    </xf>
    <xf numFmtId="184" fontId="6" fillId="0" borderId="22" xfId="12" applyNumberFormat="1" applyFont="1" applyBorder="1" applyAlignment="1">
      <alignment horizontal="right" vertical="center"/>
    </xf>
    <xf numFmtId="184" fontId="6" fillId="0" borderId="18" xfId="12" applyNumberFormat="1" applyFont="1" applyBorder="1" applyAlignment="1">
      <alignment horizontal="right" vertical="center"/>
    </xf>
    <xf numFmtId="179" fontId="6" fillId="0" borderId="18" xfId="12" applyNumberFormat="1" applyFont="1" applyBorder="1" applyAlignment="1">
      <alignment horizontal="right" vertical="center"/>
    </xf>
    <xf numFmtId="185" fontId="6" fillId="0" borderId="18" xfId="6" applyNumberFormat="1" applyFont="1" applyFill="1" applyBorder="1" applyAlignment="1">
      <alignment horizontal="right" vertical="center"/>
    </xf>
    <xf numFmtId="185" fontId="6" fillId="0" borderId="22" xfId="6" applyNumberFormat="1" applyFont="1" applyFill="1" applyBorder="1" applyAlignment="1">
      <alignment vertical="center"/>
    </xf>
    <xf numFmtId="185" fontId="6" fillId="0" borderId="18" xfId="6" applyNumberFormat="1" applyFont="1" applyFill="1" applyBorder="1" applyAlignment="1">
      <alignment vertical="center"/>
    </xf>
    <xf numFmtId="179" fontId="6" fillId="0" borderId="18" xfId="6" applyNumberFormat="1" applyFont="1" applyFill="1" applyBorder="1" applyAlignment="1">
      <alignment vertical="center"/>
    </xf>
    <xf numFmtId="0" fontId="27" fillId="0" borderId="0" xfId="0" applyFont="1" applyAlignment="1">
      <alignment horizontal="distributed" vertical="center"/>
    </xf>
    <xf numFmtId="0" fontId="27" fillId="0" borderId="0" xfId="0" applyFont="1" applyAlignment="1">
      <alignment horizontal="center" vertical="center"/>
    </xf>
    <xf numFmtId="0" fontId="27" fillId="0" borderId="0" xfId="0" applyFont="1" applyAlignment="1">
      <alignment horizontal="distributed" vertical="center" wrapText="1"/>
    </xf>
    <xf numFmtId="0" fontId="27" fillId="0" borderId="0" xfId="0" applyFont="1" applyAlignment="1">
      <alignment vertical="distributed"/>
    </xf>
    <xf numFmtId="0" fontId="7" fillId="0" borderId="0" xfId="0" applyFont="1" applyAlignment="1">
      <alignment horizontal="justify" vertical="center"/>
    </xf>
    <xf numFmtId="0" fontId="8" fillId="0" borderId="0" xfId="0" applyFont="1" applyAlignment="1">
      <alignment horizontal="center" vertical="center"/>
    </xf>
    <xf numFmtId="181" fontId="6" fillId="0" borderId="0" xfId="0" applyNumberFormat="1" applyFont="1">
      <alignment vertical="center"/>
    </xf>
    <xf numFmtId="181" fontId="6" fillId="0" borderId="3" xfId="0" applyNumberFormat="1" applyFont="1" applyBorder="1">
      <alignment vertical="center"/>
    </xf>
    <xf numFmtId="181" fontId="6" fillId="0" borderId="0" xfId="0" applyNumberFormat="1" applyFont="1" applyAlignment="1">
      <alignment horizontal="right" vertical="center"/>
    </xf>
    <xf numFmtId="193" fontId="29" fillId="0" borderId="0" xfId="6" applyNumberFormat="1" applyFont="1" applyBorder="1" applyAlignment="1">
      <alignment vertical="center"/>
    </xf>
    <xf numFmtId="189" fontId="6" fillId="0" borderId="3" xfId="6" applyNumberFormat="1" applyFont="1" applyBorder="1">
      <alignment vertical="center"/>
    </xf>
    <xf numFmtId="189" fontId="6" fillId="0" borderId="0" xfId="6" applyNumberFormat="1" applyFont="1" applyBorder="1">
      <alignment vertical="center"/>
    </xf>
    <xf numFmtId="0" fontId="7" fillId="0" borderId="1" xfId="0" applyFont="1" applyBorder="1">
      <alignment vertical="center"/>
    </xf>
    <xf numFmtId="0" fontId="27" fillId="0" borderId="29" xfId="0" applyFont="1" applyBorder="1" applyAlignment="1">
      <alignment horizontal="center" vertical="center"/>
    </xf>
    <xf numFmtId="181" fontId="6" fillId="0" borderId="29" xfId="0" applyNumberFormat="1" applyFont="1" applyBorder="1" applyAlignment="1">
      <alignment horizontal="right" vertical="center"/>
    </xf>
    <xf numFmtId="181" fontId="6" fillId="0" borderId="1" xfId="0" applyNumberFormat="1" applyFont="1" applyBorder="1" applyAlignment="1">
      <alignment horizontal="right" vertical="center"/>
    </xf>
    <xf numFmtId="176" fontId="6" fillId="0" borderId="13" xfId="6" applyNumberFormat="1" applyFont="1" applyBorder="1">
      <alignment vertical="center"/>
    </xf>
    <xf numFmtId="176" fontId="29" fillId="0" borderId="13" xfId="6" applyNumberFormat="1" applyFont="1" applyBorder="1">
      <alignment vertical="center"/>
    </xf>
    <xf numFmtId="176" fontId="6" fillId="0" borderId="30" xfId="6" applyNumberFormat="1" applyFont="1" applyBorder="1" applyAlignment="1">
      <alignment horizontal="right" vertical="center"/>
    </xf>
    <xf numFmtId="176" fontId="29" fillId="0" borderId="30" xfId="6" applyNumberFormat="1" applyFont="1" applyBorder="1" applyAlignment="1">
      <alignment vertical="center" wrapText="1"/>
    </xf>
    <xf numFmtId="176" fontId="29" fillId="0" borderId="30" xfId="6" applyNumberFormat="1" applyFont="1" applyBorder="1" applyAlignment="1">
      <alignment horizontal="right" vertical="center"/>
    </xf>
    <xf numFmtId="176" fontId="6" fillId="0" borderId="0" xfId="6" applyNumberFormat="1" applyFont="1" applyBorder="1" applyAlignment="1">
      <alignment horizontal="right" vertical="center"/>
    </xf>
    <xf numFmtId="176" fontId="29" fillId="0" borderId="0" xfId="6" applyNumberFormat="1" applyFont="1" applyBorder="1" applyAlignment="1">
      <alignment vertical="center" wrapText="1"/>
    </xf>
    <xf numFmtId="176" fontId="29" fillId="0" borderId="0" xfId="6" applyNumberFormat="1" applyFont="1" applyBorder="1" applyAlignment="1">
      <alignment horizontal="right" vertical="center"/>
    </xf>
    <xf numFmtId="185" fontId="29" fillId="0" borderId="1" xfId="6" applyNumberFormat="1" applyFont="1" applyBorder="1" applyAlignment="1">
      <alignment vertical="center"/>
    </xf>
    <xf numFmtId="185" fontId="29" fillId="0" borderId="29" xfId="6" applyNumberFormat="1" applyFont="1" applyBorder="1" applyAlignment="1">
      <alignment vertical="center"/>
    </xf>
    <xf numFmtId="0" fontId="7" fillId="0" borderId="18" xfId="0" applyFont="1" applyBorder="1">
      <alignment vertical="center"/>
    </xf>
    <xf numFmtId="0" fontId="6" fillId="0" borderId="18" xfId="0" applyFont="1" applyBorder="1">
      <alignment vertical="center"/>
    </xf>
    <xf numFmtId="0" fontId="7" fillId="0" borderId="21" xfId="0" applyFont="1" applyBorder="1">
      <alignment vertical="center"/>
    </xf>
    <xf numFmtId="0" fontId="6" fillId="0" borderId="19" xfId="0" applyFont="1" applyBorder="1">
      <alignment vertical="center"/>
    </xf>
    <xf numFmtId="176" fontId="6" fillId="0" borderId="27" xfId="0" applyNumberFormat="1" applyFont="1" applyBorder="1" applyAlignment="1">
      <alignment horizontal="center" vertical="center" wrapText="1"/>
    </xf>
    <xf numFmtId="0" fontId="8" fillId="0" borderId="0" xfId="0" applyFont="1" applyAlignment="1">
      <alignment horizontal="distributed"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31" fillId="0" borderId="0" xfId="14" applyFont="1" applyAlignment="1">
      <alignment vertical="center"/>
    </xf>
    <xf numFmtId="0" fontId="32" fillId="0" borderId="0" xfId="14" applyFont="1" applyAlignment="1">
      <alignment vertical="center"/>
    </xf>
    <xf numFmtId="0" fontId="6" fillId="0" borderId="12" xfId="14" applyFont="1" applyBorder="1" applyAlignment="1">
      <alignment horizontal="center" vertical="center"/>
    </xf>
    <xf numFmtId="0" fontId="6" fillId="0" borderId="11" xfId="14" applyFont="1" applyBorder="1" applyAlignment="1">
      <alignment horizontal="center" vertical="center"/>
    </xf>
    <xf numFmtId="0" fontId="6" fillId="0" borderId="3" xfId="14" applyFont="1" applyBorder="1" applyAlignment="1">
      <alignment horizontal="center" vertical="center"/>
    </xf>
    <xf numFmtId="0" fontId="6" fillId="0" borderId="7" xfId="14" applyFont="1" applyBorder="1" applyAlignment="1">
      <alignment horizontal="center" vertical="center"/>
    </xf>
    <xf numFmtId="0" fontId="6" fillId="0" borderId="0" xfId="14" applyFont="1" applyAlignment="1">
      <alignment horizontal="center" vertical="center"/>
    </xf>
    <xf numFmtId="0" fontId="9" fillId="0" borderId="0" xfId="0" applyFont="1" applyAlignment="1">
      <alignment horizontal="center" vertical="center"/>
    </xf>
    <xf numFmtId="0" fontId="6" fillId="0" borderId="9" xfId="14" applyFont="1" applyBorder="1" applyAlignment="1">
      <alignment horizontal="center" vertical="center" wrapText="1"/>
    </xf>
    <xf numFmtId="0" fontId="6" fillId="0" borderId="10" xfId="14" applyFont="1" applyBorder="1" applyAlignment="1">
      <alignment horizontal="center" vertical="center" wrapText="1"/>
    </xf>
    <xf numFmtId="0" fontId="8" fillId="0" borderId="0" xfId="14" applyFont="1" applyAlignment="1">
      <alignment horizontal="center" vertical="center"/>
    </xf>
    <xf numFmtId="0" fontId="8" fillId="0" borderId="0" xfId="14" quotePrefix="1" applyFont="1" applyAlignment="1">
      <alignment horizontal="center" vertical="center"/>
    </xf>
    <xf numFmtId="0" fontId="7" fillId="0" borderId="0" xfId="14" quotePrefix="1" applyFont="1" applyAlignment="1">
      <alignment horizontal="center" vertical="center"/>
    </xf>
    <xf numFmtId="0" fontId="5" fillId="0" borderId="0" xfId="14" applyFont="1" applyAlignment="1">
      <alignment horizontal="center" vertical="center"/>
    </xf>
    <xf numFmtId="0" fontId="6" fillId="0" borderId="36" xfId="14" applyFont="1" applyBorder="1" applyAlignment="1">
      <alignment horizontal="center" vertical="center"/>
    </xf>
    <xf numFmtId="0" fontId="6" fillId="0" borderId="20" xfId="14" applyFont="1" applyBorder="1" applyAlignment="1">
      <alignment horizontal="center" vertical="center"/>
    </xf>
    <xf numFmtId="0" fontId="6" fillId="0" borderId="13" xfId="14" applyFont="1" applyBorder="1" applyAlignment="1">
      <alignment horizontal="right" vertical="center" shrinkToFit="1"/>
    </xf>
    <xf numFmtId="0" fontId="6" fillId="0" borderId="3" xfId="14" applyFont="1" applyBorder="1" applyAlignment="1">
      <alignment horizontal="right" vertical="center" shrinkToFit="1"/>
    </xf>
    <xf numFmtId="0" fontId="6" fillId="0" borderId="13" xfId="14" applyFont="1" applyBorder="1" applyAlignment="1">
      <alignment horizontal="right" vertical="center"/>
    </xf>
    <xf numFmtId="176" fontId="6" fillId="0" borderId="13" xfId="14" applyNumberFormat="1" applyFont="1" applyBorder="1" applyAlignment="1">
      <alignment vertical="center"/>
    </xf>
    <xf numFmtId="178" fontId="6" fillId="0" borderId="10" xfId="14" applyNumberFormat="1" applyFont="1" applyBorder="1" applyAlignment="1">
      <alignment vertical="center"/>
    </xf>
    <xf numFmtId="0" fontId="6" fillId="0" borderId="18" xfId="14" applyFont="1" applyBorder="1" applyAlignment="1">
      <alignment horizontal="right" vertical="center"/>
    </xf>
    <xf numFmtId="0" fontId="6" fillId="0" borderId="0" xfId="14" applyFont="1" applyAlignment="1">
      <alignment horizontal="right" vertical="center" shrinkToFit="1"/>
    </xf>
    <xf numFmtId="176" fontId="6" fillId="0" borderId="0" xfId="14" applyNumberFormat="1" applyFont="1" applyAlignment="1">
      <alignment vertical="center"/>
    </xf>
    <xf numFmtId="176" fontId="6" fillId="0" borderId="0" xfId="14" applyNumberFormat="1" applyFont="1" applyAlignment="1">
      <alignment horizontal="right" vertical="center"/>
    </xf>
    <xf numFmtId="178" fontId="6" fillId="0" borderId="0" xfId="0" applyNumberFormat="1" applyFont="1" applyAlignment="1">
      <alignment horizontal="right" vertical="center"/>
    </xf>
    <xf numFmtId="186" fontId="6" fillId="0" borderId="8" xfId="14" applyNumberFormat="1" applyFont="1" applyBorder="1" applyAlignment="1">
      <alignment horizontal="right" vertical="center"/>
    </xf>
    <xf numFmtId="178" fontId="6" fillId="0" borderId="8" xfId="14" applyNumberFormat="1" applyFont="1" applyBorder="1" applyAlignment="1">
      <alignment horizontal="right" vertical="center"/>
    </xf>
    <xf numFmtId="0" fontId="6" fillId="0" borderId="23" xfId="14" applyFont="1" applyBorder="1" applyAlignment="1">
      <alignment horizontal="right" vertical="center"/>
    </xf>
    <xf numFmtId="0" fontId="6" fillId="0" borderId="22" xfId="14" applyFont="1" applyBorder="1" applyAlignment="1">
      <alignment horizontal="right" vertical="center"/>
    </xf>
    <xf numFmtId="0" fontId="6" fillId="0" borderId="0" xfId="14" applyFont="1" applyAlignment="1">
      <alignment horizontal="right"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9" fillId="0" borderId="8" xfId="0" applyFont="1" applyBorder="1" applyAlignment="1">
      <alignment horizontal="center" vertical="center"/>
    </xf>
    <xf numFmtId="0" fontId="8" fillId="0" borderId="3" xfId="0" applyFont="1" applyBorder="1" applyAlignment="1">
      <alignment horizontal="center" vertical="center"/>
    </xf>
    <xf numFmtId="0" fontId="9" fillId="0" borderId="3" xfId="0" applyFont="1" applyBorder="1">
      <alignment vertical="center"/>
    </xf>
    <xf numFmtId="0" fontId="0" fillId="0" borderId="0" xfId="0" applyAlignment="1">
      <alignment horizontal="center" vertical="center"/>
    </xf>
    <xf numFmtId="0" fontId="6" fillId="0" borderId="36" xfId="0" applyFont="1" applyBorder="1" applyAlignment="1">
      <alignment horizontal="center" vertical="center" wrapText="1"/>
    </xf>
    <xf numFmtId="0" fontId="6" fillId="0" borderId="36" xfId="0" applyFont="1" applyBorder="1" applyAlignment="1">
      <alignment horizontal="center" vertical="center" wrapText="1" shrinkToFit="1"/>
    </xf>
    <xf numFmtId="0" fontId="6" fillId="0" borderId="20" xfId="0" applyFont="1" applyBorder="1" applyAlignment="1">
      <alignment horizontal="center" vertical="center" wrapText="1"/>
    </xf>
    <xf numFmtId="0" fontId="8" fillId="0" borderId="36" xfId="0" applyFont="1" applyBorder="1" applyAlignment="1">
      <alignment horizontal="center" vertical="center" wrapText="1" shrinkToFit="1"/>
    </xf>
    <xf numFmtId="0" fontId="6" fillId="0" borderId="23" xfId="0" applyFont="1" applyBorder="1">
      <alignment vertical="center"/>
    </xf>
    <xf numFmtId="0" fontId="6" fillId="0" borderId="22" xfId="0" applyFont="1" applyBorder="1" applyAlignment="1">
      <alignment horizontal="right" vertical="center"/>
    </xf>
    <xf numFmtId="176" fontId="6" fillId="0" borderId="10" xfId="0" applyNumberFormat="1" applyFont="1" applyBorder="1">
      <alignment vertical="center"/>
    </xf>
    <xf numFmtId="176" fontId="6" fillId="0" borderId="6" xfId="0" applyNumberFormat="1" applyFont="1" applyBorder="1">
      <alignment vertical="center"/>
    </xf>
    <xf numFmtId="176" fontId="6" fillId="0" borderId="8" xfId="0" applyNumberFormat="1" applyFont="1" applyBorder="1" applyAlignment="1">
      <alignment horizontal="right" vertical="center"/>
    </xf>
    <xf numFmtId="0" fontId="8" fillId="0" borderId="14" xfId="15" applyFont="1" applyBorder="1" applyAlignment="1">
      <alignment vertical="center"/>
    </xf>
    <xf numFmtId="0" fontId="8" fillId="0" borderId="15" xfId="15" applyFont="1" applyBorder="1" applyAlignment="1">
      <alignment horizontal="center" vertical="center"/>
    </xf>
    <xf numFmtId="0" fontId="6" fillId="0" borderId="0" xfId="15" applyFont="1" applyAlignment="1">
      <alignment horizontal="center" vertical="center" wrapText="1"/>
    </xf>
    <xf numFmtId="186" fontId="6" fillId="0" borderId="0" xfId="5" applyNumberFormat="1" applyFont="1" applyFill="1" applyBorder="1" applyAlignment="1">
      <alignment horizontal="right" vertical="center"/>
    </xf>
    <xf numFmtId="0" fontId="8" fillId="0" borderId="22" xfId="15" applyFont="1" applyBorder="1" applyAlignment="1">
      <alignment horizontal="center"/>
    </xf>
    <xf numFmtId="0" fontId="8" fillId="0" borderId="13" xfId="15" applyFont="1" applyBorder="1" applyAlignment="1">
      <alignment horizontal="center" vertical="center"/>
    </xf>
    <xf numFmtId="0" fontId="8" fillId="0" borderId="37" xfId="15" applyFont="1" applyBorder="1" applyAlignment="1">
      <alignment vertical="center"/>
    </xf>
    <xf numFmtId="0" fontId="8" fillId="0" borderId="27" xfId="15" applyFont="1" applyBorder="1" applyAlignment="1">
      <alignment horizontal="center" vertical="center" wrapText="1"/>
    </xf>
    <xf numFmtId="0" fontId="8" fillId="0" borderId="38" xfId="15" applyFont="1" applyBorder="1" applyAlignment="1">
      <alignment horizontal="center" vertical="center" wrapText="1"/>
    </xf>
    <xf numFmtId="0" fontId="8" fillId="0" borderId="39" xfId="15" applyFont="1" applyBorder="1" applyAlignment="1">
      <alignment horizontal="center" vertical="center" wrapText="1"/>
    </xf>
    <xf numFmtId="0" fontId="8" fillId="0" borderId="40" xfId="15" applyFont="1" applyBorder="1" applyAlignment="1">
      <alignment horizontal="center" vertical="center" wrapText="1"/>
    </xf>
    <xf numFmtId="0" fontId="8" fillId="0" borderId="20" xfId="15" applyFont="1" applyBorder="1" applyAlignment="1">
      <alignment horizontal="center" vertical="center" wrapText="1"/>
    </xf>
    <xf numFmtId="0" fontId="8" fillId="0" borderId="0" xfId="15" applyFont="1" applyAlignment="1">
      <alignment horizontal="left" vertical="center"/>
    </xf>
    <xf numFmtId="0" fontId="8" fillId="0" borderId="0" xfId="15" applyFont="1" applyAlignment="1">
      <alignment vertical="center"/>
    </xf>
    <xf numFmtId="49" fontId="6" fillId="0" borderId="3" xfId="15" applyNumberFormat="1" applyFont="1" applyBorder="1" applyAlignment="1">
      <alignment horizontal="center" vertical="center"/>
    </xf>
    <xf numFmtId="49" fontId="6" fillId="0" borderId="19" xfId="15" applyNumberFormat="1" applyFont="1" applyBorder="1" applyAlignment="1">
      <alignment horizontal="center" vertical="center"/>
    </xf>
    <xf numFmtId="176" fontId="6" fillId="0" borderId="21" xfId="15" applyNumberFormat="1" applyFont="1" applyBorder="1" applyAlignment="1">
      <alignment vertical="center"/>
    </xf>
    <xf numFmtId="0" fontId="8" fillId="0" borderId="29" xfId="15" applyFont="1" applyBorder="1" applyAlignment="1">
      <alignment horizontal="center" vertical="center" wrapText="1"/>
    </xf>
    <xf numFmtId="186" fontId="6" fillId="0" borderId="30" xfId="5" applyNumberFormat="1" applyFont="1" applyFill="1" applyBorder="1" applyAlignment="1">
      <alignment horizontal="right" vertical="center"/>
    </xf>
    <xf numFmtId="0" fontId="6" fillId="0" borderId="23" xfId="15" applyFont="1" applyBorder="1" applyAlignment="1">
      <alignment horizontal="center" vertical="center"/>
    </xf>
    <xf numFmtId="0" fontId="6" fillId="0" borderId="3" xfId="15" applyFont="1" applyBorder="1" applyAlignment="1">
      <alignment horizontal="center" vertical="center"/>
    </xf>
    <xf numFmtId="176" fontId="6" fillId="0" borderId="41" xfId="15" applyNumberFormat="1" applyFont="1" applyBorder="1" applyAlignment="1">
      <alignment vertical="center"/>
    </xf>
    <xf numFmtId="176" fontId="6" fillId="0" borderId="14" xfId="15" applyNumberFormat="1" applyFont="1" applyBorder="1" applyAlignment="1">
      <alignment vertical="center"/>
    </xf>
    <xf numFmtId="176" fontId="6" fillId="0" borderId="23" xfId="15" applyNumberFormat="1" applyFont="1" applyBorder="1" applyAlignment="1">
      <alignment vertical="center"/>
    </xf>
    <xf numFmtId="176" fontId="6" fillId="0" borderId="19" xfId="15" applyNumberFormat="1" applyFont="1" applyBorder="1" applyAlignment="1">
      <alignment vertical="center"/>
    </xf>
    <xf numFmtId="186" fontId="6" fillId="0" borderId="29" xfId="5" applyNumberFormat="1" applyFont="1" applyFill="1" applyBorder="1" applyAlignment="1">
      <alignment horizontal="right" vertical="center"/>
    </xf>
    <xf numFmtId="176" fontId="6" fillId="0" borderId="18" xfId="15" applyNumberFormat="1" applyFont="1" applyBorder="1" applyAlignment="1">
      <alignment horizontal="right" vertical="center"/>
    </xf>
    <xf numFmtId="176" fontId="6" fillId="0" borderId="18" xfId="15" applyNumberFormat="1" applyFont="1" applyBorder="1" applyAlignment="1">
      <alignment vertical="center"/>
    </xf>
    <xf numFmtId="176" fontId="6" fillId="0" borderId="0" xfId="15" applyNumberFormat="1" applyFont="1" applyAlignment="1">
      <alignment horizontal="right" vertical="center"/>
    </xf>
    <xf numFmtId="186" fontId="6" fillId="0" borderId="1" xfId="5" applyNumberFormat="1" applyFont="1" applyFill="1" applyBorder="1" applyAlignment="1">
      <alignment horizontal="right" vertical="center"/>
    </xf>
    <xf numFmtId="176" fontId="6" fillId="0" borderId="18" xfId="15" quotePrefix="1" applyNumberFormat="1" applyFont="1" applyBorder="1" applyAlignment="1">
      <alignment vertical="center"/>
    </xf>
    <xf numFmtId="176" fontId="6" fillId="0" borderId="0" xfId="15" quotePrefix="1" applyNumberFormat="1" applyFont="1" applyAlignment="1">
      <alignment vertical="center"/>
    </xf>
    <xf numFmtId="176" fontId="6" fillId="0" borderId="21" xfId="15" applyNumberFormat="1" applyFont="1" applyBorder="1" applyAlignment="1">
      <alignment horizontal="right" vertical="center"/>
    </xf>
    <xf numFmtId="0" fontId="36" fillId="0" borderId="0" xfId="0" applyFont="1">
      <alignment vertical="center"/>
    </xf>
    <xf numFmtId="0" fontId="6" fillId="0" borderId="9" xfId="0" applyFont="1" applyBorder="1" applyAlignment="1">
      <alignment vertical="center" wrapText="1"/>
    </xf>
    <xf numFmtId="0" fontId="6" fillId="0" borderId="35" xfId="0" applyFont="1" applyBorder="1">
      <alignment vertical="center"/>
    </xf>
    <xf numFmtId="0" fontId="6" fillId="0" borderId="22" xfId="0" applyFont="1" applyBorder="1">
      <alignment vertical="center"/>
    </xf>
    <xf numFmtId="0" fontId="6" fillId="0" borderId="19" xfId="0" applyFont="1" applyBorder="1" applyAlignment="1">
      <alignment horizontal="center" vertical="center"/>
    </xf>
    <xf numFmtId="0" fontId="6" fillId="0" borderId="36" xfId="0" applyFont="1" applyBorder="1">
      <alignment vertical="center"/>
    </xf>
    <xf numFmtId="0" fontId="9" fillId="0" borderId="36" xfId="0" applyFont="1" applyBorder="1">
      <alignment vertical="center"/>
    </xf>
    <xf numFmtId="0" fontId="9" fillId="0" borderId="19" xfId="0" applyFont="1" applyBorder="1">
      <alignment vertical="center"/>
    </xf>
    <xf numFmtId="181" fontId="6" fillId="0" borderId="13" xfId="0" applyNumberFormat="1" applyFont="1" applyBorder="1">
      <alignment vertical="center"/>
    </xf>
    <xf numFmtId="181" fontId="6" fillId="0" borderId="30" xfId="0" applyNumberFormat="1" applyFont="1" applyBorder="1">
      <alignment vertical="center"/>
    </xf>
    <xf numFmtId="181" fontId="6" fillId="0" borderId="18" xfId="0" applyNumberFormat="1" applyFont="1" applyBorder="1">
      <alignment vertical="center"/>
    </xf>
    <xf numFmtId="181" fontId="6" fillId="0" borderId="1" xfId="0" applyNumberFormat="1" applyFont="1" applyBorder="1">
      <alignment vertical="center"/>
    </xf>
    <xf numFmtId="0" fontId="6" fillId="0" borderId="21" xfId="0" applyFont="1" applyBorder="1">
      <alignment vertical="center"/>
    </xf>
    <xf numFmtId="0" fontId="20" fillId="0" borderId="0" xfId="0" applyFont="1" applyAlignment="1">
      <alignment horizontal="center" vertical="center"/>
    </xf>
    <xf numFmtId="0" fontId="5" fillId="0" borderId="0" xfId="0" applyFont="1" applyAlignment="1">
      <alignment horizontal="center" vertical="center"/>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9" fillId="0" borderId="3" xfId="0" applyFont="1" applyBorder="1" applyAlignment="1">
      <alignment horizontal="center" vertical="center"/>
    </xf>
    <xf numFmtId="187" fontId="6" fillId="0" borderId="0" xfId="0" applyNumberFormat="1" applyFont="1">
      <alignment vertical="center"/>
    </xf>
    <xf numFmtId="0" fontId="6" fillId="0" borderId="23" xfId="0" applyFont="1" applyBorder="1" applyAlignment="1">
      <alignment horizontal="center" vertical="center"/>
    </xf>
    <xf numFmtId="178" fontId="29" fillId="0" borderId="13" xfId="0" applyNumberFormat="1" applyFont="1" applyBorder="1">
      <alignment vertical="center"/>
    </xf>
    <xf numFmtId="187" fontId="6" fillId="0" borderId="13" xfId="0" applyNumberFormat="1" applyFont="1" applyBorder="1">
      <alignment vertical="center"/>
    </xf>
    <xf numFmtId="187" fontId="6" fillId="0" borderId="6" xfId="0" applyNumberFormat="1" applyFont="1" applyBorder="1">
      <alignment vertical="center"/>
    </xf>
    <xf numFmtId="187" fontId="6" fillId="0" borderId="10" xfId="0" applyNumberFormat="1" applyFont="1" applyBorder="1">
      <alignment vertical="center"/>
    </xf>
    <xf numFmtId="178" fontId="29" fillId="0" borderId="0" xfId="0" applyNumberFormat="1" applyFont="1">
      <alignment vertical="center"/>
    </xf>
    <xf numFmtId="178" fontId="6" fillId="0" borderId="8" xfId="0" applyNumberFormat="1" applyFont="1" applyBorder="1" applyAlignment="1">
      <alignment horizontal="right" vertical="center"/>
    </xf>
    <xf numFmtId="178" fontId="6" fillId="0" borderId="12" xfId="0" applyNumberFormat="1" applyFont="1" applyBorder="1" applyAlignment="1">
      <alignment horizontal="right" vertical="center"/>
    </xf>
    <xf numFmtId="0" fontId="6" fillId="0" borderId="12" xfId="14" quotePrefix="1" applyFont="1" applyBorder="1" applyAlignment="1">
      <alignment horizontal="right" vertical="center"/>
    </xf>
    <xf numFmtId="0" fontId="6" fillId="0" borderId="0" xfId="14" quotePrefix="1" applyFont="1" applyAlignment="1">
      <alignment horizontal="right" vertical="center"/>
    </xf>
    <xf numFmtId="0" fontId="6" fillId="0" borderId="8" xfId="14" quotePrefix="1" applyFont="1" applyBorder="1" applyAlignment="1">
      <alignment horizontal="right" vertical="center"/>
    </xf>
    <xf numFmtId="0" fontId="6" fillId="0" borderId="22" xfId="0" applyFont="1" applyBorder="1" applyAlignment="1">
      <alignment horizontal="center" vertical="center"/>
    </xf>
    <xf numFmtId="0" fontId="7" fillId="0" borderId="0" xfId="14" applyFont="1" applyAlignment="1">
      <alignment horizontal="center" vertical="center"/>
    </xf>
    <xf numFmtId="0" fontId="22" fillId="0" borderId="0" xfId="0" applyFont="1" applyAlignment="1">
      <alignment horizontal="center" vertical="center"/>
    </xf>
    <xf numFmtId="180" fontId="6" fillId="0" borderId="12" xfId="0" applyNumberFormat="1" applyFont="1" applyBorder="1">
      <alignment vertical="center"/>
    </xf>
    <xf numFmtId="180" fontId="6" fillId="0" borderId="8" xfId="0" applyNumberFormat="1" applyFont="1" applyBorder="1">
      <alignment vertical="center"/>
    </xf>
    <xf numFmtId="178" fontId="6" fillId="0" borderId="6" xfId="0" applyNumberFormat="1" applyFont="1" applyBorder="1">
      <alignment vertical="center"/>
    </xf>
    <xf numFmtId="180" fontId="6" fillId="0" borderId="6" xfId="0" applyNumberFormat="1" applyFont="1" applyBorder="1">
      <alignment vertical="center"/>
    </xf>
    <xf numFmtId="180" fontId="6" fillId="0" borderId="10" xfId="0" applyNumberFormat="1" applyFont="1" applyBorder="1">
      <alignment vertical="center"/>
    </xf>
    <xf numFmtId="0" fontId="33" fillId="0" borderId="0" xfId="0" applyFont="1" applyAlignment="1">
      <alignment horizontal="center" vertical="center"/>
    </xf>
    <xf numFmtId="0" fontId="37" fillId="0" borderId="0" xfId="0" applyFont="1" applyAlignment="1">
      <alignment horizontal="center" vertical="center"/>
    </xf>
    <xf numFmtId="0" fontId="6" fillId="0" borderId="31" xfId="0" applyFont="1" applyBorder="1" applyAlignment="1">
      <alignment horizontal="center" vertical="center" wrapText="1"/>
    </xf>
    <xf numFmtId="0" fontId="6" fillId="0" borderId="30" xfId="0" applyFont="1" applyBorder="1" applyAlignment="1">
      <alignment horizontal="center" vertical="center" wrapText="1"/>
    </xf>
    <xf numFmtId="176" fontId="6" fillId="0" borderId="20" xfId="0" applyNumberFormat="1" applyFont="1" applyBorder="1" applyAlignment="1">
      <alignment horizontal="right" vertical="center" shrinkToFit="1"/>
    </xf>
    <xf numFmtId="185" fontId="6" fillId="0" borderId="22" xfId="6" applyNumberFormat="1" applyFont="1" applyFill="1" applyBorder="1" applyAlignment="1">
      <alignment horizontal="right" vertical="center"/>
    </xf>
    <xf numFmtId="179" fontId="6" fillId="0" borderId="13" xfId="6" applyNumberFormat="1" applyFont="1" applyFill="1" applyBorder="1" applyAlignment="1">
      <alignment vertical="center"/>
    </xf>
    <xf numFmtId="179" fontId="6" fillId="0" borderId="13" xfId="6" applyNumberFormat="1" applyFont="1" applyFill="1" applyBorder="1" applyAlignment="1">
      <alignment horizontal="right" vertical="center"/>
    </xf>
    <xf numFmtId="179" fontId="6" fillId="0" borderId="20" xfId="6" applyNumberFormat="1" applyFont="1" applyFill="1" applyBorder="1" applyAlignment="1">
      <alignment horizontal="right" vertical="center"/>
    </xf>
    <xf numFmtId="189" fontId="6" fillId="0" borderId="1" xfId="12" applyNumberFormat="1" applyFont="1" applyBorder="1" applyAlignment="1">
      <alignment vertical="center"/>
    </xf>
    <xf numFmtId="0" fontId="6" fillId="0" borderId="25" xfId="0" applyFont="1" applyBorder="1">
      <alignment vertical="center"/>
    </xf>
    <xf numFmtId="0" fontId="6" fillId="0" borderId="11"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20" xfId="0" applyFont="1" applyBorder="1" applyAlignment="1">
      <alignment horizontal="center" vertical="center"/>
    </xf>
    <xf numFmtId="181" fontId="6" fillId="0" borderId="22" xfId="0" applyNumberFormat="1" applyFont="1" applyBorder="1">
      <alignment vertical="center"/>
    </xf>
    <xf numFmtId="186" fontId="6" fillId="0" borderId="13" xfId="0" applyNumberFormat="1" applyFont="1" applyBorder="1" applyAlignment="1">
      <alignment horizontal="center" vertical="center"/>
    </xf>
    <xf numFmtId="181" fontId="6" fillId="0" borderId="0" xfId="0" applyNumberFormat="1" applyFont="1" applyAlignment="1">
      <alignment horizontal="center" vertical="center"/>
    </xf>
    <xf numFmtId="179" fontId="6" fillId="0" borderId="30" xfId="9" applyNumberFormat="1" applyBorder="1" applyAlignment="1">
      <alignment horizontal="right" vertical="center"/>
    </xf>
    <xf numFmtId="179" fontId="6" fillId="0" borderId="1" xfId="9" applyNumberFormat="1" applyBorder="1" applyAlignment="1">
      <alignment horizontal="right" vertical="center"/>
    </xf>
    <xf numFmtId="177" fontId="6" fillId="0" borderId="29" xfId="9" applyNumberFormat="1" applyBorder="1" applyAlignment="1">
      <alignment horizontal="right" vertical="center"/>
    </xf>
    <xf numFmtId="187" fontId="6" fillId="0" borderId="12" xfId="0" applyNumberFormat="1" applyFont="1" applyBorder="1">
      <alignment vertical="center"/>
    </xf>
    <xf numFmtId="185" fontId="6" fillId="0" borderId="23" xfId="6" applyNumberFormat="1" applyFont="1" applyFill="1" applyBorder="1" applyAlignment="1">
      <alignment horizontal="right" vertical="center"/>
    </xf>
    <xf numFmtId="185" fontId="6" fillId="0" borderId="3" xfId="6" applyNumberFormat="1" applyFont="1" applyFill="1" applyBorder="1" applyAlignment="1">
      <alignment horizontal="right" vertical="center"/>
    </xf>
    <xf numFmtId="181" fontId="6" fillId="0" borderId="27" xfId="12" applyNumberFormat="1" applyFont="1" applyBorder="1" applyAlignment="1">
      <alignment horizontal="center" vertical="center" wrapText="1"/>
    </xf>
    <xf numFmtId="181" fontId="6" fillId="0" borderId="27" xfId="12" applyNumberFormat="1" applyFont="1" applyBorder="1" applyAlignment="1">
      <alignment horizontal="center" vertical="center" shrinkToFit="1"/>
    </xf>
    <xf numFmtId="181" fontId="6" fillId="0" borderId="27" xfId="12" applyNumberFormat="1" applyFont="1" applyBorder="1" applyAlignment="1">
      <alignment horizontal="center" vertical="center" wrapText="1" shrinkToFit="1"/>
    </xf>
    <xf numFmtId="177" fontId="6" fillId="0" borderId="22" xfId="12" applyNumberFormat="1" applyFont="1" applyBorder="1" applyAlignment="1">
      <alignment vertical="center"/>
    </xf>
    <xf numFmtId="177" fontId="6" fillId="0" borderId="18" xfId="12" applyNumberFormat="1" applyFont="1" applyBorder="1" applyAlignment="1">
      <alignment vertical="center"/>
    </xf>
    <xf numFmtId="179" fontId="6" fillId="0" borderId="18" xfId="12" applyNumberFormat="1" applyFont="1" applyBorder="1" applyAlignment="1">
      <alignment vertical="center"/>
    </xf>
    <xf numFmtId="189" fontId="6" fillId="0" borderId="3" xfId="12" applyNumberFormat="1" applyFont="1" applyBorder="1" applyAlignment="1">
      <alignment horizontal="right" vertical="center"/>
    </xf>
    <xf numFmtId="189" fontId="6" fillId="0" borderId="3" xfId="12" applyNumberFormat="1" applyFont="1" applyBorder="1" applyAlignment="1">
      <alignment vertical="center"/>
    </xf>
    <xf numFmtId="179" fontId="6" fillId="0" borderId="13" xfId="12" applyNumberFormat="1" applyFont="1" applyBorder="1" applyAlignment="1">
      <alignment vertical="center"/>
    </xf>
    <xf numFmtId="184" fontId="6" fillId="0" borderId="13" xfId="12" applyNumberFormat="1" applyFont="1" applyBorder="1" applyAlignment="1">
      <alignment horizontal="right" vertical="center"/>
    </xf>
    <xf numFmtId="181" fontId="6" fillId="0" borderId="13" xfId="12" applyNumberFormat="1" applyFont="1" applyBorder="1" applyAlignment="1">
      <alignment horizontal="right" vertical="center"/>
    </xf>
    <xf numFmtId="179" fontId="6" fillId="0" borderId="0" xfId="12" applyNumberFormat="1" applyFont="1" applyAlignment="1">
      <alignment horizontal="right" vertical="center"/>
    </xf>
    <xf numFmtId="179" fontId="6" fillId="0" borderId="13" xfId="12" applyNumberFormat="1" applyFont="1" applyBorder="1" applyAlignment="1">
      <alignment horizontal="right" vertical="center"/>
    </xf>
    <xf numFmtId="184" fontId="6" fillId="0" borderId="3" xfId="12" applyNumberFormat="1" applyFont="1" applyBorder="1" applyAlignment="1">
      <alignment horizontal="right" vertical="center"/>
    </xf>
    <xf numFmtId="189" fontId="6" fillId="0" borderId="13" xfId="12" applyNumberFormat="1" applyFont="1" applyBorder="1" applyAlignment="1">
      <alignment horizontal="right" vertical="center"/>
    </xf>
    <xf numFmtId="189" fontId="6" fillId="0" borderId="21" xfId="12" applyNumberFormat="1" applyFont="1" applyBorder="1" applyAlignment="1">
      <alignment horizontal="right" vertical="center"/>
    </xf>
    <xf numFmtId="189" fontId="6" fillId="0" borderId="20" xfId="12" applyNumberFormat="1" applyFont="1" applyBorder="1" applyAlignment="1">
      <alignment horizontal="right" vertical="center"/>
    </xf>
    <xf numFmtId="181" fontId="6" fillId="0" borderId="20" xfId="12" applyNumberFormat="1" applyFont="1" applyBorder="1" applyAlignment="1">
      <alignment horizontal="right" vertical="center"/>
    </xf>
    <xf numFmtId="177" fontId="6" fillId="0" borderId="21" xfId="12" applyNumberFormat="1" applyFont="1" applyBorder="1" applyAlignment="1">
      <alignment vertical="center"/>
    </xf>
    <xf numFmtId="179" fontId="6" fillId="0" borderId="21" xfId="12" applyNumberFormat="1" applyFont="1" applyBorder="1" applyAlignment="1">
      <alignment vertical="center"/>
    </xf>
    <xf numFmtId="179" fontId="6" fillId="0" borderId="20" xfId="12" applyNumberFormat="1" applyFont="1" applyBorder="1" applyAlignment="1">
      <alignment vertical="center"/>
    </xf>
    <xf numFmtId="189" fontId="6" fillId="0" borderId="29" xfId="12" applyNumberFormat="1" applyFont="1" applyBorder="1" applyAlignment="1">
      <alignment horizontal="right" vertical="center"/>
    </xf>
    <xf numFmtId="189" fontId="6" fillId="0" borderId="29" xfId="12" applyNumberFormat="1" applyFont="1" applyBorder="1" applyAlignment="1">
      <alignment vertical="center"/>
    </xf>
    <xf numFmtId="177" fontId="6" fillId="0" borderId="1" xfId="12" applyNumberFormat="1" applyFont="1" applyBorder="1" applyAlignment="1">
      <alignment vertical="center"/>
    </xf>
    <xf numFmtId="179" fontId="6" fillId="0" borderId="1" xfId="12" applyNumberFormat="1" applyFont="1" applyBorder="1" applyAlignment="1">
      <alignment vertical="center"/>
    </xf>
    <xf numFmtId="176" fontId="6" fillId="0" borderId="3" xfId="0" applyNumberFormat="1" applyFont="1" applyBorder="1" applyAlignment="1">
      <alignment horizontal="right" vertical="center" shrinkToFit="1"/>
    </xf>
    <xf numFmtId="176" fontId="6" fillId="0" borderId="28" xfId="0" applyNumberFormat="1" applyFont="1" applyBorder="1" applyAlignment="1">
      <alignment horizontal="center" vertical="center" wrapText="1" shrinkToFit="1"/>
    </xf>
    <xf numFmtId="176" fontId="6" fillId="0" borderId="6" xfId="14" applyNumberFormat="1" applyFont="1" applyBorder="1" applyAlignment="1">
      <alignment vertical="center"/>
    </xf>
    <xf numFmtId="176" fontId="6" fillId="0" borderId="8" xfId="14" applyNumberFormat="1" applyFont="1" applyBorder="1" applyAlignment="1">
      <alignment vertical="center"/>
    </xf>
    <xf numFmtId="176" fontId="6" fillId="0" borderId="8" xfId="14" applyNumberFormat="1" applyFont="1" applyBorder="1" applyAlignment="1">
      <alignment horizontal="right" vertical="center"/>
    </xf>
    <xf numFmtId="176" fontId="6" fillId="0" borderId="7" xfId="14" applyNumberFormat="1" applyFont="1" applyBorder="1" applyAlignment="1">
      <alignment vertical="center"/>
    </xf>
    <xf numFmtId="176" fontId="29" fillId="0" borderId="13" xfId="6" applyNumberFormat="1" applyFont="1" applyFill="1" applyBorder="1">
      <alignment vertical="center"/>
    </xf>
    <xf numFmtId="176" fontId="29" fillId="0" borderId="30" xfId="6" applyNumberFormat="1" applyFont="1" applyFill="1" applyBorder="1" applyAlignment="1">
      <alignment horizontal="right" vertical="center"/>
    </xf>
    <xf numFmtId="176" fontId="29" fillId="0" borderId="0" xfId="6" applyNumberFormat="1" applyFont="1" applyFill="1" applyBorder="1" applyAlignment="1">
      <alignment horizontal="right" vertical="center"/>
    </xf>
    <xf numFmtId="176" fontId="6" fillId="0" borderId="13" xfId="6" applyNumberFormat="1" applyFont="1" applyFill="1" applyBorder="1">
      <alignment vertical="center"/>
    </xf>
    <xf numFmtId="189" fontId="6" fillId="0" borderId="3" xfId="6" applyNumberFormat="1" applyFont="1" applyFill="1" applyBorder="1">
      <alignment vertical="center"/>
    </xf>
    <xf numFmtId="189" fontId="6" fillId="0" borderId="0" xfId="6" applyNumberFormat="1" applyFont="1" applyFill="1" applyBorder="1">
      <alignment vertical="center"/>
    </xf>
    <xf numFmtId="38" fontId="7" fillId="0" borderId="0" xfId="6" applyFont="1" applyFill="1" applyBorder="1" applyAlignment="1">
      <alignment vertical="center"/>
    </xf>
    <xf numFmtId="0" fontId="7" fillId="0" borderId="0" xfId="0" applyFont="1" applyAlignment="1">
      <alignment horizontal="distributed" vertical="center"/>
    </xf>
    <xf numFmtId="178" fontId="6" fillId="0" borderId="21" xfId="14" applyNumberFormat="1" applyFont="1" applyBorder="1" applyAlignment="1">
      <alignment vertical="center"/>
    </xf>
    <xf numFmtId="179" fontId="6" fillId="0" borderId="28" xfId="12" applyNumberFormat="1" applyFont="1" applyBorder="1" applyAlignment="1">
      <alignment horizontal="center" vertical="center" wrapText="1" shrinkToFit="1"/>
    </xf>
    <xf numFmtId="182" fontId="6" fillId="0" borderId="21" xfId="9" applyNumberFormat="1" applyBorder="1" applyAlignment="1">
      <alignment horizontal="right" vertical="center"/>
    </xf>
    <xf numFmtId="182" fontId="6" fillId="0" borderId="1" xfId="9" applyNumberFormat="1" applyBorder="1" applyAlignment="1">
      <alignment horizontal="right" vertical="center"/>
    </xf>
    <xf numFmtId="0" fontId="6" fillId="0" borderId="33" xfId="14" applyFont="1" applyBorder="1" applyAlignment="1">
      <alignment vertical="center"/>
    </xf>
    <xf numFmtId="0" fontId="6" fillId="0" borderId="33" xfId="14" applyFont="1" applyBorder="1" applyAlignment="1">
      <alignment horizontal="center" vertical="center"/>
    </xf>
    <xf numFmtId="0" fontId="6" fillId="0" borderId="34" xfId="0" applyFont="1" applyBorder="1" applyAlignment="1">
      <alignment horizontal="center" vertical="center"/>
    </xf>
    <xf numFmtId="176" fontId="6" fillId="0" borderId="28" xfId="0" applyNumberFormat="1" applyFont="1" applyBorder="1">
      <alignment vertical="center"/>
    </xf>
    <xf numFmtId="176" fontId="6" fillId="0" borderId="33" xfId="0" applyNumberFormat="1" applyFont="1" applyBorder="1" applyAlignment="1">
      <alignment horizontal="right" vertical="center"/>
    </xf>
    <xf numFmtId="176" fontId="6" fillId="0" borderId="33" xfId="0" applyNumberFormat="1" applyFont="1" applyBorder="1">
      <alignment vertical="center"/>
    </xf>
    <xf numFmtId="189" fontId="6" fillId="0" borderId="3" xfId="0" applyNumberFormat="1" applyFont="1" applyBorder="1" applyAlignment="1">
      <alignment horizontal="right" vertical="center" shrinkToFit="1"/>
    </xf>
    <xf numFmtId="189" fontId="6" fillId="0" borderId="0" xfId="0" applyNumberFormat="1" applyFont="1" applyAlignment="1">
      <alignment horizontal="right" vertical="center" shrinkToFit="1"/>
    </xf>
    <xf numFmtId="0" fontId="6" fillId="0" borderId="23" xfId="9" applyBorder="1" applyAlignment="1">
      <alignment horizontal="center" vertical="center" wrapText="1"/>
    </xf>
    <xf numFmtId="0" fontId="6" fillId="0" borderId="19" xfId="9" applyBorder="1" applyAlignment="1">
      <alignment horizontal="center" vertical="center" wrapText="1"/>
    </xf>
    <xf numFmtId="0" fontId="6" fillId="0" borderId="24" xfId="9" applyBorder="1" applyAlignment="1">
      <alignment horizontal="center" vertical="center" wrapText="1"/>
    </xf>
    <xf numFmtId="0" fontId="6" fillId="0" borderId="25" xfId="9" applyBorder="1" applyAlignment="1">
      <alignment horizontal="center" vertical="center" wrapText="1"/>
    </xf>
    <xf numFmtId="0" fontId="6" fillId="0" borderId="26" xfId="9" applyBorder="1" applyAlignment="1">
      <alignment horizontal="center" vertical="center" wrapText="1"/>
    </xf>
    <xf numFmtId="0" fontId="6" fillId="0" borderId="0" xfId="0" applyFont="1" applyAlignment="1">
      <alignment horizontal="right" vertical="center" wrapText="1"/>
    </xf>
    <xf numFmtId="0" fontId="6" fillId="0" borderId="21" xfId="0" applyFont="1" applyBorder="1" applyAlignment="1">
      <alignment horizontal="right" vertical="center" wrapText="1"/>
    </xf>
    <xf numFmtId="0" fontId="6" fillId="0" borderId="22" xfId="0" applyFont="1" applyBorder="1" applyAlignment="1">
      <alignment horizontal="center" vertical="center" wrapText="1" shrinkToFit="1"/>
    </xf>
    <xf numFmtId="0" fontId="6" fillId="0" borderId="18"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3" xfId="0" applyFont="1" applyBorder="1" applyAlignment="1">
      <alignment horizontal="center" vertical="center" wrapText="1"/>
    </xf>
    <xf numFmtId="0" fontId="6" fillId="0" borderId="19" xfId="0" applyFont="1" applyBorder="1" applyAlignment="1">
      <alignment horizontal="center" vertical="center" wrapText="1"/>
    </xf>
    <xf numFmtId="179" fontId="6" fillId="0" borderId="42" xfId="0" applyNumberFormat="1" applyFont="1" applyBorder="1" applyAlignment="1">
      <alignment horizontal="center" vertical="center"/>
    </xf>
    <xf numFmtId="179" fontId="6" fillId="0" borderId="43" xfId="0" applyNumberFormat="1" applyFont="1" applyBorder="1" applyAlignment="1">
      <alignment horizontal="center" vertical="center"/>
    </xf>
    <xf numFmtId="0" fontId="6" fillId="0" borderId="26" xfId="0" applyFont="1" applyBorder="1" applyAlignment="1">
      <alignment horizontal="center" vertical="center" shrinkToFit="1"/>
    </xf>
    <xf numFmtId="0" fontId="6" fillId="0" borderId="34" xfId="0" applyFont="1" applyBorder="1" applyAlignment="1">
      <alignment horizontal="center" vertical="center" shrinkToFit="1"/>
    </xf>
    <xf numFmtId="181" fontId="6" fillId="0" borderId="32" xfId="0" applyNumberFormat="1" applyFont="1" applyBorder="1" applyAlignment="1">
      <alignment horizontal="center" vertical="center" shrinkToFit="1"/>
    </xf>
    <xf numFmtId="181" fontId="6" fillId="0" borderId="24" xfId="0" applyNumberFormat="1" applyFont="1" applyBorder="1" applyAlignment="1">
      <alignment horizontal="center" vertical="center" shrinkToFit="1"/>
    </xf>
    <xf numFmtId="177" fontId="6" fillId="0" borderId="32" xfId="12" applyNumberFormat="1" applyFont="1" applyBorder="1" applyAlignment="1">
      <alignment horizontal="center" vertical="center"/>
    </xf>
    <xf numFmtId="177" fontId="6" fillId="0" borderId="24" xfId="12" applyNumberFormat="1" applyFont="1" applyBorder="1" applyAlignment="1">
      <alignment horizontal="center" vertical="center"/>
    </xf>
    <xf numFmtId="0" fontId="6" fillId="0" borderId="26" xfId="12" applyFont="1" applyBorder="1" applyAlignment="1">
      <alignment horizontal="center" vertical="center" shrinkToFit="1"/>
    </xf>
    <xf numFmtId="0" fontId="6" fillId="0" borderId="34" xfId="12" applyFont="1" applyBorder="1" applyAlignment="1">
      <alignment horizontal="center" vertical="center" shrinkToFit="1"/>
    </xf>
    <xf numFmtId="0" fontId="6" fillId="0" borderId="22" xfId="0" applyFont="1" applyBorder="1" applyAlignment="1">
      <alignment horizontal="center" vertical="center" wrapText="1"/>
    </xf>
    <xf numFmtId="0" fontId="6" fillId="0" borderId="18" xfId="0" applyFont="1" applyBorder="1" applyAlignment="1">
      <alignment horizontal="center" vertical="center"/>
    </xf>
    <xf numFmtId="0" fontId="8" fillId="0" borderId="0" xfId="0" applyFont="1" applyAlignment="1">
      <alignment horizontal="distributed" vertical="center"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3" xfId="0" applyFont="1" applyBorder="1" applyAlignment="1">
      <alignment horizontal="center" vertical="center"/>
    </xf>
    <xf numFmtId="0" fontId="8" fillId="0" borderId="0" xfId="0" applyFont="1" applyAlignment="1">
      <alignment vertical="center" shrinkToFit="1"/>
    </xf>
    <xf numFmtId="0" fontId="8" fillId="0" borderId="0" xfId="0" applyFont="1" applyAlignment="1">
      <alignment horizontal="distributed" vertical="center" wrapText="1" shrinkToFit="1"/>
    </xf>
    <xf numFmtId="0" fontId="8" fillId="0" borderId="0" xfId="0" applyFont="1" applyAlignment="1">
      <alignment horizontal="distributed" vertical="distributed" shrinkToFit="1"/>
    </xf>
    <xf numFmtId="0" fontId="6" fillId="0" borderId="18" xfId="0" applyFont="1" applyBorder="1" applyAlignment="1">
      <alignment horizontal="center" vertical="center" wrapText="1"/>
    </xf>
    <xf numFmtId="0" fontId="6" fillId="0" borderId="21" xfId="0" applyFont="1" applyBorder="1" applyAlignment="1">
      <alignment horizontal="center" vertical="center"/>
    </xf>
    <xf numFmtId="0" fontId="6" fillId="0" borderId="35" xfId="14" applyFont="1" applyBorder="1" applyAlignment="1">
      <alignment horizontal="center" vertical="center" wrapText="1"/>
    </xf>
    <xf numFmtId="0" fontId="6" fillId="0" borderId="22" xfId="14" applyFont="1" applyBorder="1" applyAlignment="1">
      <alignment horizontal="center" vertical="center"/>
    </xf>
    <xf numFmtId="0" fontId="6" fillId="0" borderId="22" xfId="14" applyFont="1" applyBorder="1" applyAlignment="1">
      <alignment horizontal="center" vertical="center" wrapText="1"/>
    </xf>
    <xf numFmtId="0" fontId="6" fillId="0" borderId="18" xfId="14" applyFont="1" applyBorder="1" applyAlignment="1">
      <alignment horizontal="center" vertical="center"/>
    </xf>
    <xf numFmtId="0" fontId="6" fillId="0" borderId="23" xfId="14" applyFont="1" applyBorder="1" applyAlignment="1">
      <alignment horizontal="center" vertical="center"/>
    </xf>
    <xf numFmtId="0" fontId="6" fillId="0" borderId="35" xfId="14" applyFont="1" applyBorder="1" applyAlignment="1">
      <alignment horizontal="center" vertical="center"/>
    </xf>
    <xf numFmtId="0" fontId="6" fillId="0" borderId="18" xfId="14" applyFont="1" applyBorder="1" applyAlignment="1">
      <alignment horizontal="center" vertical="center" wrapText="1"/>
    </xf>
    <xf numFmtId="0" fontId="6" fillId="0" borderId="23" xfId="14" applyFont="1" applyBorder="1" applyAlignment="1">
      <alignment horizontal="center" vertical="center" wrapText="1"/>
    </xf>
    <xf numFmtId="0" fontId="6" fillId="0" borderId="0" xfId="14" applyFont="1" applyAlignment="1">
      <alignment horizontal="center" vertical="center" wrapText="1"/>
    </xf>
    <xf numFmtId="0" fontId="6" fillId="0" borderId="3" xfId="14" applyFont="1" applyBorder="1" applyAlignment="1">
      <alignment horizontal="center" vertical="center" wrapText="1"/>
    </xf>
    <xf numFmtId="0" fontId="6" fillId="0" borderId="21" xfId="14" applyFont="1" applyBorder="1" applyAlignment="1">
      <alignment horizontal="center" vertical="center" wrapText="1"/>
    </xf>
    <xf numFmtId="0" fontId="6" fillId="0" borderId="19" xfId="14" applyFont="1" applyBorder="1" applyAlignment="1">
      <alignment horizontal="center" vertical="center" wrapText="1"/>
    </xf>
    <xf numFmtId="0" fontId="6" fillId="0" borderId="21" xfId="0" applyFont="1" applyBorder="1" applyAlignment="1">
      <alignment horizontal="center" vertical="center" wrapText="1"/>
    </xf>
    <xf numFmtId="0" fontId="6" fillId="0" borderId="0" xfId="0" applyFont="1" applyAlignment="1">
      <alignment horizontal="right" wrapText="1"/>
    </xf>
    <xf numFmtId="0" fontId="6" fillId="0" borderId="21" xfId="0" applyFont="1" applyBorder="1" applyAlignment="1">
      <alignment horizontal="right"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xf>
    <xf numFmtId="0" fontId="8" fillId="0" borderId="23" xfId="15" applyFont="1" applyBorder="1" applyAlignment="1">
      <alignment horizontal="center" vertical="center" wrapText="1"/>
    </xf>
    <xf numFmtId="0" fontId="8" fillId="0" borderId="3" xfId="15" applyFont="1" applyBorder="1" applyAlignment="1">
      <alignment horizontal="center" vertical="center" wrapText="1"/>
    </xf>
    <xf numFmtId="0" fontId="8" fillId="0" borderId="19" xfId="15" applyFont="1" applyBorder="1" applyAlignment="1">
      <alignment horizontal="center" vertical="center" wrapText="1"/>
    </xf>
    <xf numFmtId="0" fontId="8" fillId="0" borderId="9" xfId="15" applyFont="1" applyBorder="1" applyAlignment="1">
      <alignment horizontal="center" vertical="center" wrapText="1"/>
    </xf>
    <xf numFmtId="0" fontId="8" fillId="0" borderId="36" xfId="15" applyFont="1" applyBorder="1" applyAlignment="1">
      <alignment horizontal="center" vertical="center" wrapText="1"/>
    </xf>
    <xf numFmtId="0" fontId="8" fillId="0" borderId="22" xfId="15" applyFont="1" applyBorder="1" applyAlignment="1">
      <alignment horizontal="center" vertical="center"/>
    </xf>
    <xf numFmtId="0" fontId="8" fillId="0" borderId="18" xfId="15" applyFont="1" applyBorder="1" applyAlignment="1">
      <alignment horizontal="center" vertical="center"/>
    </xf>
    <xf numFmtId="0" fontId="8" fillId="0" borderId="23" xfId="15" applyFont="1" applyBorder="1" applyAlignment="1">
      <alignment horizontal="center" vertical="center"/>
    </xf>
    <xf numFmtId="0" fontId="8" fillId="0" borderId="6" xfId="15" applyFont="1" applyBorder="1" applyAlignment="1">
      <alignment horizontal="center" vertical="center"/>
    </xf>
    <xf numFmtId="0" fontId="8" fillId="0" borderId="8" xfId="15" applyFont="1" applyBorder="1" applyAlignment="1">
      <alignment horizontal="center" vertical="center"/>
    </xf>
    <xf numFmtId="0" fontId="8" fillId="0" borderId="7" xfId="15" applyFont="1" applyBorder="1" applyAlignment="1">
      <alignment horizontal="center" vertical="center"/>
    </xf>
    <xf numFmtId="0" fontId="8" fillId="0" borderId="25" xfId="15" applyFont="1" applyBorder="1" applyAlignment="1">
      <alignment horizontal="center" vertical="center"/>
    </xf>
    <xf numFmtId="0" fontId="8" fillId="0" borderId="26" xfId="15" applyFont="1" applyBorder="1" applyAlignment="1">
      <alignment horizontal="center" vertical="center"/>
    </xf>
    <xf numFmtId="0" fontId="8" fillId="0" borderId="16" xfId="15" applyFont="1" applyBorder="1" applyAlignment="1">
      <alignment horizontal="center" vertical="center"/>
    </xf>
    <xf numFmtId="0" fontId="8" fillId="0" borderId="2" xfId="15" applyFont="1" applyBorder="1" applyAlignment="1">
      <alignment horizontal="center" vertical="center"/>
    </xf>
    <xf numFmtId="0" fontId="8" fillId="0" borderId="17" xfId="15" applyFont="1" applyBorder="1" applyAlignment="1">
      <alignment horizontal="center" vertical="center"/>
    </xf>
    <xf numFmtId="0" fontId="8" fillId="0" borderId="36" xfId="15" applyFont="1" applyBorder="1" applyAlignment="1">
      <alignment horizontal="center" vertical="center"/>
    </xf>
    <xf numFmtId="0" fontId="6" fillId="0" borderId="29" xfId="0" applyFont="1" applyBorder="1" applyAlignment="1">
      <alignment horizontal="center" vertical="center"/>
    </xf>
    <xf numFmtId="0" fontId="6" fillId="0" borderId="0" xfId="0" applyFont="1">
      <alignment vertical="center"/>
    </xf>
    <xf numFmtId="0" fontId="9" fillId="0" borderId="3" xfId="0" applyFont="1" applyBorder="1">
      <alignment vertical="center"/>
    </xf>
    <xf numFmtId="0" fontId="6" fillId="0" borderId="0" xfId="0" applyFont="1" applyAlignment="1">
      <alignment horizontal="center" vertical="center"/>
    </xf>
    <xf numFmtId="0" fontId="6" fillId="0" borderId="23" xfId="0" applyFont="1" applyBorder="1" applyAlignment="1">
      <alignment horizontal="center" vertical="center" textRotation="180"/>
    </xf>
    <xf numFmtId="0" fontId="6" fillId="0" borderId="3" xfId="0" applyFont="1" applyBorder="1" applyAlignment="1">
      <alignment horizontal="center" vertical="center" textRotation="180"/>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35" xfId="0" applyFont="1" applyBorder="1" applyAlignment="1">
      <alignment horizontal="center" vertical="center" wrapText="1" shrinkToFit="1"/>
    </xf>
    <xf numFmtId="0" fontId="6" fillId="0" borderId="36" xfId="0" applyFont="1" applyBorder="1" applyAlignment="1">
      <alignment horizontal="center" vertical="center" wrapText="1" shrinkToFi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6" xfId="0" applyFont="1" applyBorder="1" applyAlignment="1">
      <alignment horizontal="center" vertical="center"/>
    </xf>
    <xf numFmtId="176" fontId="6" fillId="0" borderId="0" xfId="0" applyNumberFormat="1" applyFont="1" applyAlignment="1">
      <alignment horizontal="center" vertical="center"/>
    </xf>
    <xf numFmtId="178" fontId="6" fillId="0" borderId="0" xfId="0" applyNumberFormat="1" applyFont="1" applyAlignment="1">
      <alignment horizontal="center" vertical="center"/>
    </xf>
    <xf numFmtId="178" fontId="6" fillId="0" borderId="12" xfId="0" applyNumberFormat="1" applyFont="1" applyBorder="1" applyAlignment="1">
      <alignment horizontal="center" vertical="center"/>
    </xf>
    <xf numFmtId="176" fontId="6" fillId="0" borderId="12" xfId="0" applyNumberFormat="1" applyFont="1" applyBorder="1" applyAlignment="1">
      <alignment horizontal="center" vertical="center"/>
    </xf>
    <xf numFmtId="0" fontId="6" fillId="0" borderId="29" xfId="0" applyFont="1" applyBorder="1" applyAlignment="1">
      <alignment horizontal="center" vertical="center" wrapText="1"/>
    </xf>
    <xf numFmtId="176" fontId="6" fillId="0" borderId="8" xfId="0" applyNumberFormat="1"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25" fillId="0" borderId="0" xfId="10" applyFont="1" applyAlignment="1">
      <alignment horizontal="left" vertical="center"/>
    </xf>
    <xf numFmtId="0" fontId="14" fillId="0" borderId="0" xfId="0" applyFont="1" applyAlignment="1">
      <alignment horizontal="left" vertical="center"/>
    </xf>
    <xf numFmtId="0" fontId="26" fillId="0" borderId="10" xfId="10" applyFont="1" applyBorder="1" applyAlignment="1">
      <alignment horizontal="center" vertical="center" wrapText="1"/>
    </xf>
    <xf numFmtId="0" fontId="26" fillId="0" borderId="11" xfId="10" applyFont="1" applyBorder="1" applyAlignment="1">
      <alignment horizontal="center" vertical="center" wrapText="1"/>
    </xf>
    <xf numFmtId="0" fontId="26" fillId="0" borderId="13" xfId="10" applyFont="1" applyBorder="1" applyAlignment="1">
      <alignment horizontal="center" vertical="center" wrapText="1"/>
    </xf>
    <xf numFmtId="0" fontId="26" fillId="0" borderId="3" xfId="1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6" fillId="0" borderId="9" xfId="10" applyFont="1" applyBorder="1" applyAlignment="1">
      <alignment horizontal="center" vertical="center" wrapText="1"/>
    </xf>
    <xf numFmtId="0" fontId="26" fillId="0" borderId="4" xfId="10" applyFont="1" applyBorder="1" applyAlignment="1">
      <alignment horizontal="center" vertical="center" wrapText="1"/>
    </xf>
    <xf numFmtId="0" fontId="7" fillId="0" borderId="5" xfId="0" applyFont="1" applyBorder="1" applyAlignment="1">
      <alignment horizontal="center" vertical="center"/>
    </xf>
    <xf numFmtId="0" fontId="7" fillId="0" borderId="5" xfId="0" applyFont="1" applyBorder="1" applyAlignment="1">
      <alignment vertical="center" wrapText="1"/>
    </xf>
    <xf numFmtId="0" fontId="7" fillId="0" borderId="5" xfId="0" applyFont="1" applyBorder="1">
      <alignment vertical="center"/>
    </xf>
    <xf numFmtId="0" fontId="7" fillId="0" borderId="6" xfId="0" applyFont="1" applyBorder="1" applyAlignment="1">
      <alignment vertical="center" wrapText="1"/>
    </xf>
    <xf numFmtId="0" fontId="7" fillId="0" borderId="8" xfId="0" applyFont="1" applyBorder="1" applyAlignment="1">
      <alignment vertical="center" wrapText="1"/>
    </xf>
    <xf numFmtId="0" fontId="7" fillId="0" borderId="12" xfId="0" applyFont="1" applyBorder="1">
      <alignment vertical="center"/>
    </xf>
    <xf numFmtId="0" fontId="7" fillId="0" borderId="11" xfId="0" applyFont="1" applyBorder="1">
      <alignment vertical="center"/>
    </xf>
    <xf numFmtId="0" fontId="26" fillId="0" borderId="13" xfId="10"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26" fillId="0" borderId="0" xfId="10" applyFont="1" applyAlignment="1">
      <alignment horizontal="center" vertical="center"/>
    </xf>
    <xf numFmtId="0" fontId="26" fillId="0" borderId="3" xfId="10" applyFont="1" applyBorder="1" applyAlignment="1">
      <alignment horizontal="center" vertical="center"/>
    </xf>
    <xf numFmtId="0" fontId="26" fillId="0" borderId="6" xfId="10" applyFont="1" applyBorder="1" applyAlignment="1">
      <alignment horizontal="center" vertical="center"/>
    </xf>
    <xf numFmtId="0" fontId="26" fillId="0" borderId="8" xfId="10" applyFont="1" applyBorder="1" applyAlignment="1">
      <alignment horizontal="center" vertical="center"/>
    </xf>
    <xf numFmtId="0" fontId="26" fillId="0" borderId="7" xfId="10" applyFont="1" applyBorder="1" applyAlignment="1">
      <alignment horizontal="center" vertical="center"/>
    </xf>
    <xf numFmtId="0" fontId="7" fillId="0" borderId="0" xfId="0" applyFont="1">
      <alignment vertical="center"/>
    </xf>
    <xf numFmtId="0" fontId="26" fillId="0" borderId="0" xfId="10" applyFont="1" applyAlignment="1">
      <alignment horizontal="left" vertical="center"/>
    </xf>
    <xf numFmtId="0" fontId="7" fillId="0" borderId="0" xfId="0" applyFont="1" applyAlignment="1">
      <alignment horizontal="left" vertical="center"/>
    </xf>
    <xf numFmtId="0" fontId="6" fillId="0" borderId="0" xfId="14" applyFont="1" applyBorder="1" applyAlignment="1">
      <alignment vertical="center"/>
    </xf>
    <xf numFmtId="0" fontId="6" fillId="0" borderId="0" xfId="14" applyFont="1" applyBorder="1" applyAlignment="1">
      <alignment horizontal="center" vertical="center"/>
    </xf>
    <xf numFmtId="178" fontId="6" fillId="0" borderId="0" xfId="14" applyNumberFormat="1" applyFont="1" applyBorder="1" applyAlignment="1">
      <alignment vertical="center"/>
    </xf>
    <xf numFmtId="178" fontId="6" fillId="0" borderId="0" xfId="14" applyNumberFormat="1" applyFont="1" applyBorder="1" applyAlignment="1">
      <alignment horizontal="right" vertical="center"/>
    </xf>
    <xf numFmtId="0" fontId="6" fillId="0" borderId="34" xfId="14" applyFont="1" applyBorder="1" applyAlignment="1">
      <alignment horizontal="center" vertical="center"/>
    </xf>
    <xf numFmtId="178" fontId="6" fillId="0" borderId="28" xfId="14" applyNumberFormat="1" applyFont="1" applyBorder="1" applyAlignment="1">
      <alignment vertical="center"/>
    </xf>
    <xf numFmtId="178" fontId="6" fillId="0" borderId="33" xfId="14" applyNumberFormat="1" applyFont="1" applyBorder="1" applyAlignment="1">
      <alignment vertical="center"/>
    </xf>
    <xf numFmtId="178" fontId="6" fillId="0" borderId="33" xfId="14" applyNumberFormat="1" applyFont="1" applyBorder="1" applyAlignment="1">
      <alignment horizontal="right" vertical="center"/>
    </xf>
    <xf numFmtId="178" fontId="6" fillId="0" borderId="34" xfId="14" applyNumberFormat="1" applyFont="1" applyBorder="1" applyAlignment="1">
      <alignment vertical="center"/>
    </xf>
    <xf numFmtId="176" fontId="6" fillId="0" borderId="0" xfId="14" applyNumberFormat="1" applyFont="1" applyBorder="1" applyAlignment="1">
      <alignment vertical="center"/>
    </xf>
    <xf numFmtId="176" fontId="6" fillId="0" borderId="0" xfId="14" applyNumberFormat="1" applyFont="1" applyBorder="1" applyAlignment="1">
      <alignment horizontal="right" vertical="center"/>
    </xf>
    <xf numFmtId="0" fontId="6" fillId="0" borderId="0" xfId="0" applyFont="1" applyBorder="1" applyAlignment="1">
      <alignment horizontal="center" vertical="center"/>
    </xf>
    <xf numFmtId="176" fontId="6" fillId="0" borderId="0" xfId="0" applyNumberFormat="1" applyFont="1" applyBorder="1">
      <alignment vertical="center"/>
    </xf>
    <xf numFmtId="0" fontId="6" fillId="0" borderId="0" xfId="0" applyFont="1" applyBorder="1">
      <alignment vertical="center"/>
    </xf>
    <xf numFmtId="0" fontId="9" fillId="0" borderId="0" xfId="0" applyFont="1" applyBorder="1" applyAlignment="1">
      <alignment horizontal="center" vertical="center"/>
    </xf>
    <xf numFmtId="178" fontId="6" fillId="0" borderId="0" xfId="0" applyNumberFormat="1" applyFont="1" applyBorder="1">
      <alignment vertical="center"/>
    </xf>
    <xf numFmtId="187" fontId="6" fillId="0" borderId="0" xfId="0" applyNumberFormat="1" applyFont="1" applyBorder="1">
      <alignment vertical="center"/>
    </xf>
    <xf numFmtId="178" fontId="6" fillId="0" borderId="0" xfId="0" applyNumberFormat="1" applyFont="1" applyBorder="1" applyAlignment="1">
      <alignment horizontal="right" vertical="center"/>
    </xf>
    <xf numFmtId="187" fontId="6" fillId="0" borderId="33" xfId="0" applyNumberFormat="1" applyFont="1" applyBorder="1">
      <alignment vertical="center"/>
    </xf>
    <xf numFmtId="178" fontId="6" fillId="0" borderId="33" xfId="0" applyNumberFormat="1" applyFont="1" applyBorder="1">
      <alignment vertical="center"/>
    </xf>
    <xf numFmtId="178" fontId="6" fillId="0" borderId="33" xfId="0" applyNumberFormat="1" applyFont="1" applyBorder="1" applyAlignment="1">
      <alignment horizontal="right" vertical="center"/>
    </xf>
    <xf numFmtId="180" fontId="6" fillId="0" borderId="0" xfId="0" applyNumberFormat="1" applyFont="1" applyBorder="1">
      <alignment vertical="center"/>
    </xf>
    <xf numFmtId="180" fontId="6" fillId="0" borderId="33" xfId="0" applyNumberFormat="1" applyFont="1" applyBorder="1">
      <alignment vertical="center"/>
    </xf>
    <xf numFmtId="176" fontId="6" fillId="0" borderId="0" xfId="0" applyNumberFormat="1" applyFont="1" applyBorder="1" applyAlignment="1">
      <alignment horizontal="center" vertical="center"/>
    </xf>
    <xf numFmtId="0" fontId="6" fillId="0" borderId="0" xfId="0" applyFont="1" applyBorder="1" applyAlignment="1">
      <alignment horizontal="center" vertical="center"/>
    </xf>
    <xf numFmtId="178" fontId="6" fillId="0" borderId="0" xfId="0" applyNumberFormat="1" applyFont="1" applyBorder="1" applyAlignment="1">
      <alignment horizontal="center" vertical="center"/>
    </xf>
    <xf numFmtId="0" fontId="6" fillId="0" borderId="33" xfId="0" applyFont="1" applyBorder="1" applyAlignment="1">
      <alignment horizontal="center" vertical="center"/>
    </xf>
    <xf numFmtId="178" fontId="6" fillId="0" borderId="33" xfId="0" applyNumberFormat="1" applyFont="1" applyBorder="1" applyAlignment="1">
      <alignment horizontal="center" vertical="center"/>
    </xf>
  </cellXfs>
  <cellStyles count="17">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桁区切り" xfId="6" builtinId="6"/>
    <cellStyle name="桁区切り 2" xfId="7" xr:uid="{00000000-0005-0000-0000-000006000000}"/>
    <cellStyle name="桁区切り 3" xfId="8" xr:uid="{00000000-0005-0000-0000-000007000000}"/>
    <cellStyle name="標準" xfId="0" builtinId="0"/>
    <cellStyle name="標準 2" xfId="9" xr:uid="{00000000-0005-0000-0000-000009000000}"/>
    <cellStyle name="標準 2_統計編原紙 (19)～(21)" xfId="10" xr:uid="{00000000-0005-0000-0000-00000A000000}"/>
    <cellStyle name="標準 3" xfId="11" xr:uid="{00000000-0005-0000-0000-00000B000000}"/>
    <cellStyle name="標準_22年度蚕期別都府県別収繭量" xfId="12" xr:uid="{00000000-0005-0000-0000-00000C000000}"/>
    <cellStyle name="標準_22年度蚕期別養蚕農家数Book1" xfId="13" xr:uid="{00000000-0005-0000-0000-00000D000000}"/>
    <cellStyle name="標準_Sheet1" xfId="14" xr:uid="{00000000-0005-0000-0000-00000E000000}"/>
    <cellStyle name="標準_絹需給H9" xfId="15" xr:uid="{00000000-0005-0000-0000-00000F000000}"/>
    <cellStyle name="標準_農家戸数" xfId="16"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0</xdr:rowOff>
    </xdr:from>
    <xdr:to>
      <xdr:col>3</xdr:col>
      <xdr:colOff>1</xdr:colOff>
      <xdr:row>11</xdr:row>
      <xdr:rowOff>0</xdr:rowOff>
    </xdr:to>
    <xdr:cxnSp macro="">
      <xdr:nvCxnSpPr>
        <xdr:cNvPr id="2" name="直線コネクタ 1">
          <a:extLst>
            <a:ext uri="{FF2B5EF4-FFF2-40B4-BE49-F238E27FC236}">
              <a16:creationId xmlns:a16="http://schemas.microsoft.com/office/drawing/2014/main" id="{FBD0507B-5264-4AD2-AF5F-A0532E10133D}"/>
            </a:ext>
          </a:extLst>
        </xdr:cNvPr>
        <xdr:cNvCxnSpPr/>
      </xdr:nvCxnSpPr>
      <xdr:spPr>
        <a:xfrm rot="16200000" flipV="1">
          <a:off x="26671" y="1756409"/>
          <a:ext cx="188214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xdr:row>
      <xdr:rowOff>3562</xdr:rowOff>
    </xdr:from>
    <xdr:to>
      <xdr:col>2</xdr:col>
      <xdr:colOff>371472</xdr:colOff>
      <xdr:row>10</xdr:row>
      <xdr:rowOff>265577</xdr:rowOff>
    </xdr:to>
    <xdr:cxnSp macro="">
      <xdr:nvCxnSpPr>
        <xdr:cNvPr id="3" name="直線コネクタ 2">
          <a:extLst>
            <a:ext uri="{FF2B5EF4-FFF2-40B4-BE49-F238E27FC236}">
              <a16:creationId xmlns:a16="http://schemas.microsoft.com/office/drawing/2014/main" id="{2AE96019-AB90-4F01-B640-3701D985A3C3}"/>
            </a:ext>
          </a:extLst>
        </xdr:cNvPr>
        <xdr:cNvCxnSpPr/>
      </xdr:nvCxnSpPr>
      <xdr:spPr>
        <a:xfrm>
          <a:off x="0" y="818902"/>
          <a:ext cx="881933" cy="17783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53"/>
  <sheetViews>
    <sheetView showGridLines="0" tabSelected="1" zoomScaleNormal="100" zoomScaleSheetLayoutView="100" zoomScalePageLayoutView="60" workbookViewId="0">
      <pane ySplit="6" topLeftCell="A22" activePane="bottomLeft" state="frozen"/>
      <selection pane="bottomLeft" activeCell="B11" sqref="B11"/>
    </sheetView>
  </sheetViews>
  <sheetFormatPr defaultRowHeight="13.5"/>
  <cols>
    <col min="1" max="1" width="10.625" customWidth="1"/>
    <col min="2" max="9" width="11.625" customWidth="1"/>
  </cols>
  <sheetData>
    <row r="1" spans="1:9" ht="24.95" customHeight="1">
      <c r="A1" s="197" t="s">
        <v>294</v>
      </c>
      <c r="B1" s="162"/>
      <c r="C1" s="162"/>
      <c r="D1" s="162"/>
      <c r="E1" s="162"/>
      <c r="F1" s="162"/>
      <c r="G1" s="162"/>
      <c r="H1" s="162"/>
      <c r="I1" s="162"/>
    </row>
    <row r="2" spans="1:9" ht="24.95" customHeight="1">
      <c r="A2" s="198" t="s">
        <v>304</v>
      </c>
      <c r="B2" s="31"/>
      <c r="C2" s="31"/>
      <c r="D2" s="31"/>
      <c r="E2" s="31"/>
      <c r="F2" s="31"/>
      <c r="G2" s="31"/>
      <c r="H2" s="31"/>
      <c r="I2" s="31"/>
    </row>
    <row r="3" spans="1:9" ht="15" customHeight="1" thickBot="1">
      <c r="A3" s="198"/>
      <c r="B3" s="31"/>
      <c r="C3" s="31"/>
      <c r="D3" s="31"/>
      <c r="E3" s="31"/>
      <c r="F3" s="31"/>
      <c r="G3" s="31"/>
      <c r="H3" s="31"/>
      <c r="I3" s="31"/>
    </row>
    <row r="4" spans="1:9" ht="30" customHeight="1">
      <c r="A4" s="536" t="s">
        <v>317</v>
      </c>
      <c r="B4" s="538" t="s">
        <v>97</v>
      </c>
      <c r="C4" s="539"/>
      <c r="D4" s="540"/>
      <c r="E4" s="538" t="s">
        <v>98</v>
      </c>
      <c r="F4" s="539"/>
      <c r="G4" s="540"/>
      <c r="H4" s="538" t="s">
        <v>99</v>
      </c>
      <c r="I4" s="539"/>
    </row>
    <row r="5" spans="1:9" ht="80.099999999999994" customHeight="1" thickBot="1">
      <c r="A5" s="537"/>
      <c r="B5" s="172" t="s">
        <v>295</v>
      </c>
      <c r="C5" s="172" t="s">
        <v>298</v>
      </c>
      <c r="D5" s="172" t="s">
        <v>299</v>
      </c>
      <c r="E5" s="172" t="s">
        <v>296</v>
      </c>
      <c r="F5" s="172" t="s">
        <v>297</v>
      </c>
      <c r="G5" s="172" t="s">
        <v>300</v>
      </c>
      <c r="H5" s="172" t="s">
        <v>303</v>
      </c>
      <c r="I5" s="173" t="s">
        <v>301</v>
      </c>
    </row>
    <row r="6" spans="1:9" ht="39.950000000000003" customHeight="1">
      <c r="A6" s="174"/>
      <c r="B6" s="170" t="s">
        <v>3</v>
      </c>
      <c r="C6" s="184" t="s">
        <v>4</v>
      </c>
      <c r="D6" s="180" t="s">
        <v>5</v>
      </c>
      <c r="E6" s="171" t="s">
        <v>302</v>
      </c>
      <c r="F6" s="184" t="s">
        <v>6</v>
      </c>
      <c r="G6" s="180" t="s">
        <v>7</v>
      </c>
      <c r="H6" s="171" t="s">
        <v>100</v>
      </c>
      <c r="I6" s="184" t="s">
        <v>8</v>
      </c>
    </row>
    <row r="7" spans="1:9" ht="20.100000000000001" customHeight="1">
      <c r="A7" s="175">
        <v>1997</v>
      </c>
      <c r="B7" s="163">
        <v>6310</v>
      </c>
      <c r="C7" s="163">
        <v>2516</v>
      </c>
      <c r="D7" s="181">
        <v>399</v>
      </c>
      <c r="E7" s="199">
        <v>31.5</v>
      </c>
      <c r="F7" s="163">
        <v>18</v>
      </c>
      <c r="G7" s="181">
        <v>67</v>
      </c>
      <c r="H7" s="194">
        <v>81.599999999999994</v>
      </c>
      <c r="I7" s="163">
        <v>52031</v>
      </c>
    </row>
    <row r="8" spans="1:9" ht="20.100000000000001" customHeight="1">
      <c r="A8" s="175">
        <v>1998</v>
      </c>
      <c r="B8" s="163">
        <v>5070</v>
      </c>
      <c r="C8" s="163">
        <v>1980</v>
      </c>
      <c r="D8" s="181">
        <v>390</v>
      </c>
      <c r="E8" s="199">
        <v>18.399999999999999</v>
      </c>
      <c r="F8" s="163">
        <v>13</v>
      </c>
      <c r="G8" s="181">
        <v>76</v>
      </c>
      <c r="H8" s="194">
        <v>74.5</v>
      </c>
      <c r="I8" s="163">
        <v>38673</v>
      </c>
    </row>
    <row r="9" spans="1:9" ht="20.100000000000001" customHeight="1">
      <c r="A9" s="176">
        <v>1999</v>
      </c>
      <c r="B9" s="163">
        <v>4030</v>
      </c>
      <c r="C9" s="163">
        <v>1496</v>
      </c>
      <c r="D9" s="181">
        <v>371</v>
      </c>
      <c r="E9" s="199">
        <v>10.8</v>
      </c>
      <c r="F9" s="163">
        <v>8</v>
      </c>
      <c r="G9" s="181">
        <v>73</v>
      </c>
      <c r="H9" s="194">
        <v>67.400000000000006</v>
      </c>
      <c r="I9" s="163">
        <v>33425</v>
      </c>
    </row>
    <row r="10" spans="1:9" ht="20.100000000000001" customHeight="1">
      <c r="A10" s="176">
        <v>2000</v>
      </c>
      <c r="B10" s="164">
        <v>3280</v>
      </c>
      <c r="C10" s="164">
        <v>1244</v>
      </c>
      <c r="D10" s="182">
        <v>379</v>
      </c>
      <c r="E10" s="199">
        <v>9.3000000000000007</v>
      </c>
      <c r="F10" s="191">
        <v>8</v>
      </c>
      <c r="G10" s="182">
        <v>67</v>
      </c>
      <c r="H10" s="188">
        <v>62.9</v>
      </c>
      <c r="I10" s="163">
        <v>32275</v>
      </c>
    </row>
    <row r="11" spans="1:9" ht="20.100000000000001" customHeight="1">
      <c r="A11" s="176">
        <v>2001</v>
      </c>
      <c r="B11" s="164">
        <v>2730</v>
      </c>
      <c r="C11" s="164">
        <v>1031</v>
      </c>
      <c r="D11" s="182">
        <v>378</v>
      </c>
      <c r="E11" s="187">
        <v>7.2</v>
      </c>
      <c r="F11" s="191">
        <v>8</v>
      </c>
      <c r="G11" s="182">
        <v>63</v>
      </c>
      <c r="H11" s="188">
        <v>56.8</v>
      </c>
      <c r="I11" s="163">
        <v>29801</v>
      </c>
    </row>
    <row r="12" spans="1:9" ht="20.100000000000001" customHeight="1">
      <c r="A12" s="176">
        <v>2002</v>
      </c>
      <c r="B12" s="179">
        <v>2360</v>
      </c>
      <c r="C12" s="164">
        <v>880</v>
      </c>
      <c r="D12" s="182">
        <v>372.88135593220341</v>
      </c>
      <c r="E12" s="187">
        <v>6.5</v>
      </c>
      <c r="F12" s="191">
        <v>17</v>
      </c>
      <c r="G12" s="182">
        <v>68</v>
      </c>
      <c r="H12" s="188">
        <v>51.2</v>
      </c>
      <c r="I12" s="163">
        <v>26826</v>
      </c>
    </row>
    <row r="13" spans="1:9" ht="20.100000000000001" customHeight="1">
      <c r="A13" s="176">
        <v>2003</v>
      </c>
      <c r="B13" s="179">
        <v>2070</v>
      </c>
      <c r="C13" s="164">
        <v>780</v>
      </c>
      <c r="D13" s="182">
        <v>377</v>
      </c>
      <c r="E13" s="187">
        <v>4.8</v>
      </c>
      <c r="F13" s="191">
        <v>14</v>
      </c>
      <c r="G13" s="182">
        <v>64</v>
      </c>
      <c r="H13" s="188">
        <v>48.7</v>
      </c>
      <c r="I13" s="163">
        <v>23935</v>
      </c>
    </row>
    <row r="14" spans="1:9" ht="20.100000000000001" customHeight="1">
      <c r="A14" s="176">
        <v>2004</v>
      </c>
      <c r="B14" s="179">
        <v>1850</v>
      </c>
      <c r="C14" s="164">
        <v>683</v>
      </c>
      <c r="D14" s="182">
        <v>369</v>
      </c>
      <c r="E14" s="187">
        <v>4.4000000000000004</v>
      </c>
      <c r="F14" s="191">
        <v>13</v>
      </c>
      <c r="G14" s="182">
        <v>62</v>
      </c>
      <c r="H14" s="188">
        <v>45.6</v>
      </c>
      <c r="I14" s="163">
        <v>21895</v>
      </c>
    </row>
    <row r="15" spans="1:9" ht="20.100000000000001" customHeight="1">
      <c r="A15" s="175">
        <v>2005</v>
      </c>
      <c r="B15" s="179">
        <v>1591</v>
      </c>
      <c r="C15" s="164">
        <v>626</v>
      </c>
      <c r="D15" s="182">
        <v>393</v>
      </c>
      <c r="E15" s="187">
        <v>2.5</v>
      </c>
      <c r="F15" s="191">
        <v>10</v>
      </c>
      <c r="G15" s="182">
        <v>62</v>
      </c>
      <c r="H15" s="188">
        <v>43.7</v>
      </c>
      <c r="I15" s="163">
        <v>19816</v>
      </c>
    </row>
    <row r="16" spans="1:9" ht="20.100000000000001" customHeight="1">
      <c r="A16" s="176">
        <v>2006</v>
      </c>
      <c r="B16" s="179">
        <v>1345</v>
      </c>
      <c r="C16" s="164">
        <v>505</v>
      </c>
      <c r="D16" s="182">
        <v>375</v>
      </c>
      <c r="E16" s="187">
        <v>2</v>
      </c>
      <c r="F16" s="191">
        <v>9</v>
      </c>
      <c r="G16" s="182">
        <v>82</v>
      </c>
      <c r="H16" s="188">
        <v>41.6</v>
      </c>
      <c r="I16" s="163">
        <v>18507</v>
      </c>
    </row>
    <row r="17" spans="1:9" ht="20.100000000000001" customHeight="1">
      <c r="A17" s="176">
        <v>2007</v>
      </c>
      <c r="B17" s="179">
        <v>1169</v>
      </c>
      <c r="C17" s="164">
        <v>433</v>
      </c>
      <c r="D17" s="183">
        <v>370</v>
      </c>
      <c r="E17" s="188">
        <v>1.8</v>
      </c>
      <c r="F17" s="192">
        <v>8</v>
      </c>
      <c r="G17" s="183">
        <v>83</v>
      </c>
      <c r="H17" s="188">
        <v>40</v>
      </c>
      <c r="I17" s="196">
        <v>15466</v>
      </c>
    </row>
    <row r="18" spans="1:9" ht="20.100000000000001" customHeight="1">
      <c r="A18" s="176">
        <v>2008</v>
      </c>
      <c r="B18" s="179">
        <v>1021</v>
      </c>
      <c r="C18" s="164">
        <v>382</v>
      </c>
      <c r="D18" s="183">
        <v>374</v>
      </c>
      <c r="E18" s="188">
        <v>1.6</v>
      </c>
      <c r="F18" s="192">
        <v>6</v>
      </c>
      <c r="G18" s="183">
        <v>80</v>
      </c>
      <c r="H18" s="188">
        <v>38.1</v>
      </c>
      <c r="I18" s="196">
        <v>14043</v>
      </c>
    </row>
    <row r="19" spans="1:9" ht="20.100000000000001" customHeight="1">
      <c r="A19" s="176">
        <v>2009</v>
      </c>
      <c r="B19" s="179">
        <v>915</v>
      </c>
      <c r="C19" s="164">
        <v>327</v>
      </c>
      <c r="D19" s="183">
        <v>357</v>
      </c>
      <c r="E19" s="188">
        <v>1.2</v>
      </c>
      <c r="F19" s="192">
        <v>6</v>
      </c>
      <c r="G19" s="183">
        <v>60</v>
      </c>
      <c r="H19" s="188">
        <v>33.6</v>
      </c>
      <c r="I19" s="196">
        <v>9955</v>
      </c>
    </row>
    <row r="20" spans="1:9" ht="20.100000000000001" customHeight="1">
      <c r="A20" s="176">
        <v>2010</v>
      </c>
      <c r="B20" s="179">
        <v>756</v>
      </c>
      <c r="C20" s="164">
        <v>265</v>
      </c>
      <c r="D20" s="183">
        <v>351</v>
      </c>
      <c r="E20" s="188">
        <v>0.9</v>
      </c>
      <c r="F20" s="192">
        <v>7</v>
      </c>
      <c r="G20" s="183">
        <v>49</v>
      </c>
      <c r="H20" s="188">
        <v>35.9</v>
      </c>
      <c r="I20" s="196">
        <v>3611</v>
      </c>
    </row>
    <row r="21" spans="1:9" ht="20.100000000000001" customHeight="1">
      <c r="A21" s="176">
        <v>2011</v>
      </c>
      <c r="B21" s="179">
        <v>627</v>
      </c>
      <c r="C21" s="164">
        <v>220</v>
      </c>
      <c r="D21" s="183">
        <v>351</v>
      </c>
      <c r="E21" s="188">
        <v>0.7</v>
      </c>
      <c r="F21" s="192">
        <v>7</v>
      </c>
      <c r="G21" s="183">
        <v>52</v>
      </c>
      <c r="H21" s="188">
        <v>34.700000000000003</v>
      </c>
      <c r="I21" s="196">
        <v>3152</v>
      </c>
    </row>
    <row r="22" spans="1:9" ht="20.100000000000001" customHeight="1">
      <c r="A22" s="176">
        <v>2012</v>
      </c>
      <c r="B22" s="179">
        <v>571</v>
      </c>
      <c r="C22" s="164">
        <v>202</v>
      </c>
      <c r="D22" s="183">
        <v>354</v>
      </c>
      <c r="E22" s="188">
        <v>0.5</v>
      </c>
      <c r="F22" s="192">
        <v>7</v>
      </c>
      <c r="G22" s="183">
        <v>35</v>
      </c>
      <c r="H22" s="188">
        <v>33.299999999999997</v>
      </c>
      <c r="I22" s="196">
        <v>2912</v>
      </c>
    </row>
    <row r="23" spans="1:9" ht="20.100000000000001" customHeight="1">
      <c r="A23" s="176">
        <v>2013</v>
      </c>
      <c r="B23" s="179">
        <v>486</v>
      </c>
      <c r="C23" s="164">
        <v>168</v>
      </c>
      <c r="D23" s="183">
        <f t="shared" ref="D23:D32" si="0">C23/B23*1000</f>
        <v>345.67901234567898</v>
      </c>
      <c r="E23" s="188">
        <v>0.4</v>
      </c>
      <c r="F23" s="192">
        <v>9</v>
      </c>
      <c r="G23" s="183">
        <v>35</v>
      </c>
      <c r="H23" s="188">
        <v>32</v>
      </c>
      <c r="I23" s="196">
        <v>2940</v>
      </c>
    </row>
    <row r="24" spans="1:9" ht="20.100000000000001" customHeight="1">
      <c r="A24" s="176">
        <v>2014</v>
      </c>
      <c r="B24" s="179">
        <v>393</v>
      </c>
      <c r="C24" s="164">
        <v>149</v>
      </c>
      <c r="D24" s="183">
        <f t="shared" si="0"/>
        <v>379.13486005089061</v>
      </c>
      <c r="E24" s="188">
        <v>0.4</v>
      </c>
      <c r="F24" s="192">
        <v>9</v>
      </c>
      <c r="G24" s="183">
        <v>35</v>
      </c>
      <c r="H24" s="195" t="s">
        <v>31</v>
      </c>
      <c r="I24" s="196">
        <v>2734</v>
      </c>
    </row>
    <row r="25" spans="1:9" ht="20.100000000000001" customHeight="1">
      <c r="A25" s="176">
        <v>2015</v>
      </c>
      <c r="B25" s="179">
        <v>368</v>
      </c>
      <c r="C25" s="164">
        <v>135</v>
      </c>
      <c r="D25" s="183">
        <f t="shared" si="0"/>
        <v>366.84782608695656</v>
      </c>
      <c r="E25" s="188">
        <v>0.4</v>
      </c>
      <c r="F25" s="192">
        <v>8</v>
      </c>
      <c r="G25" s="183">
        <v>30</v>
      </c>
      <c r="H25" s="195" t="s">
        <v>31</v>
      </c>
      <c r="I25" s="196">
        <v>2316</v>
      </c>
    </row>
    <row r="26" spans="1:9" ht="20.100000000000001" customHeight="1">
      <c r="A26" s="176">
        <v>2016</v>
      </c>
      <c r="B26" s="179">
        <v>349</v>
      </c>
      <c r="C26" s="164">
        <v>130</v>
      </c>
      <c r="D26" s="183">
        <f t="shared" si="0"/>
        <v>372.49283667621773</v>
      </c>
      <c r="E26" s="188">
        <v>0.3</v>
      </c>
      <c r="F26" s="192">
        <v>8</v>
      </c>
      <c r="G26" s="183">
        <v>26</v>
      </c>
      <c r="H26" s="195" t="s">
        <v>31</v>
      </c>
      <c r="I26" s="196">
        <v>2243</v>
      </c>
    </row>
    <row r="27" spans="1:9" ht="20.100000000000001" customHeight="1">
      <c r="A27" s="176">
        <v>2017</v>
      </c>
      <c r="B27" s="179">
        <v>336</v>
      </c>
      <c r="C27" s="164">
        <v>125</v>
      </c>
      <c r="D27" s="183">
        <f t="shared" si="0"/>
        <v>372.02380952380952</v>
      </c>
      <c r="E27" s="188">
        <v>0.3</v>
      </c>
      <c r="F27" s="192">
        <v>8</v>
      </c>
      <c r="G27" s="183">
        <v>28</v>
      </c>
      <c r="H27" s="195" t="s">
        <v>31</v>
      </c>
      <c r="I27" s="196">
        <v>2195</v>
      </c>
    </row>
    <row r="28" spans="1:9" ht="20.100000000000001" customHeight="1">
      <c r="A28" s="176">
        <v>2018</v>
      </c>
      <c r="B28" s="186">
        <v>293</v>
      </c>
      <c r="C28" s="185">
        <v>110</v>
      </c>
      <c r="D28" s="183">
        <f t="shared" si="0"/>
        <v>375.42662116040952</v>
      </c>
      <c r="E28" s="188">
        <v>0.3</v>
      </c>
      <c r="F28" s="192">
        <v>8</v>
      </c>
      <c r="G28" s="183">
        <v>46</v>
      </c>
      <c r="H28" s="195" t="s">
        <v>31</v>
      </c>
      <c r="I28" s="196">
        <v>2113</v>
      </c>
    </row>
    <row r="29" spans="1:9" ht="20.100000000000001" customHeight="1">
      <c r="A29" s="176">
        <v>2019</v>
      </c>
      <c r="B29" s="186">
        <v>264</v>
      </c>
      <c r="C29" s="185">
        <v>92</v>
      </c>
      <c r="D29" s="183">
        <f t="shared" si="0"/>
        <v>348.4848484848485</v>
      </c>
      <c r="E29" s="188">
        <v>0.3</v>
      </c>
      <c r="F29" s="192">
        <v>8</v>
      </c>
      <c r="G29" s="183">
        <v>36</v>
      </c>
      <c r="H29" s="195" t="s">
        <v>31</v>
      </c>
      <c r="I29" s="196">
        <v>1939</v>
      </c>
    </row>
    <row r="30" spans="1:9" ht="20.100000000000001" customHeight="1">
      <c r="A30" s="176">
        <v>2020</v>
      </c>
      <c r="B30" s="186">
        <v>228</v>
      </c>
      <c r="C30" s="185">
        <v>80</v>
      </c>
      <c r="D30" s="183">
        <f t="shared" si="0"/>
        <v>350.87719298245611</v>
      </c>
      <c r="E30" s="188">
        <v>0.2</v>
      </c>
      <c r="F30" s="192">
        <v>8</v>
      </c>
      <c r="G30" s="183">
        <v>31</v>
      </c>
      <c r="H30" s="195" t="s">
        <v>31</v>
      </c>
      <c r="I30" s="196">
        <v>1214</v>
      </c>
    </row>
    <row r="31" spans="1:9" ht="20.100000000000001" customHeight="1">
      <c r="A31" s="176">
        <v>2021</v>
      </c>
      <c r="B31" s="186">
        <v>186</v>
      </c>
      <c r="C31" s="185">
        <v>61</v>
      </c>
      <c r="D31" s="183">
        <f t="shared" si="0"/>
        <v>327.95698924731181</v>
      </c>
      <c r="E31" s="188">
        <v>0.2</v>
      </c>
      <c r="F31" s="192">
        <v>7</v>
      </c>
      <c r="G31" s="183">
        <v>20</v>
      </c>
      <c r="H31" s="195" t="s">
        <v>31</v>
      </c>
      <c r="I31" s="196">
        <v>1319</v>
      </c>
    </row>
    <row r="32" spans="1:9" ht="20.100000000000001" customHeight="1">
      <c r="A32" s="176">
        <v>2022</v>
      </c>
      <c r="B32" s="186">
        <v>163</v>
      </c>
      <c r="C32" s="185">
        <v>51</v>
      </c>
      <c r="D32" s="183">
        <f t="shared" si="0"/>
        <v>312.88343558282213</v>
      </c>
      <c r="E32" s="188">
        <v>0.2</v>
      </c>
      <c r="F32" s="192">
        <v>7</v>
      </c>
      <c r="G32" s="183">
        <v>22</v>
      </c>
      <c r="H32" s="195" t="s">
        <v>31</v>
      </c>
      <c r="I32" s="196">
        <v>1444</v>
      </c>
    </row>
    <row r="33" spans="1:9" ht="20.100000000000001" customHeight="1">
      <c r="A33" s="176">
        <v>2023</v>
      </c>
      <c r="B33" s="186">
        <v>146</v>
      </c>
      <c r="C33" s="185">
        <v>44.7</v>
      </c>
      <c r="D33" s="183">
        <v>306</v>
      </c>
      <c r="E33" s="188">
        <v>0.2</v>
      </c>
      <c r="F33" s="192">
        <v>7</v>
      </c>
      <c r="G33" s="183">
        <v>33</v>
      </c>
      <c r="H33" s="195" t="s">
        <v>31</v>
      </c>
      <c r="I33" s="196">
        <v>1242</v>
      </c>
    </row>
    <row r="34" spans="1:9" ht="20.100000000000001" customHeight="1" thickBot="1">
      <c r="A34" s="176">
        <v>2024</v>
      </c>
      <c r="B34" s="186">
        <v>134</v>
      </c>
      <c r="C34" s="185">
        <v>38</v>
      </c>
      <c r="D34" s="183">
        <v>284</v>
      </c>
      <c r="E34" s="188">
        <v>0.1</v>
      </c>
      <c r="F34" s="192">
        <v>7</v>
      </c>
      <c r="G34" s="183">
        <v>31</v>
      </c>
      <c r="H34" s="195" t="s">
        <v>31</v>
      </c>
      <c r="I34" s="526" t="s">
        <v>31</v>
      </c>
    </row>
    <row r="35" spans="1:9" ht="35.1" customHeight="1" thickBot="1">
      <c r="A35" s="177" t="s">
        <v>460</v>
      </c>
      <c r="B35" s="479">
        <v>91.8</v>
      </c>
      <c r="C35" s="480">
        <v>84.4</v>
      </c>
      <c r="D35" s="481">
        <v>92</v>
      </c>
      <c r="E35" s="189">
        <f>E34/E32*100</f>
        <v>50</v>
      </c>
      <c r="F35" s="193">
        <f>F34/F32*100</f>
        <v>100</v>
      </c>
      <c r="G35" s="190">
        <f>G34/G33*100</f>
        <v>93.939393939393938</v>
      </c>
      <c r="H35" s="178" t="s">
        <v>31</v>
      </c>
      <c r="I35" s="527" t="s">
        <v>31</v>
      </c>
    </row>
    <row r="36" spans="1:9" ht="15" customHeight="1">
      <c r="A36" s="166"/>
      <c r="B36" s="167"/>
      <c r="C36" s="167"/>
      <c r="D36" s="168"/>
      <c r="E36" s="169"/>
      <c r="F36" s="169"/>
      <c r="G36" s="169"/>
      <c r="H36" s="168"/>
      <c r="I36" s="168"/>
    </row>
    <row r="37" spans="1:9" ht="15" customHeight="1">
      <c r="A37" s="165" t="s">
        <v>214</v>
      </c>
      <c r="B37" s="165"/>
      <c r="C37" s="165"/>
      <c r="D37" s="165"/>
      <c r="E37" s="165"/>
      <c r="F37" s="165"/>
      <c r="G37" s="165"/>
    </row>
    <row r="38" spans="1:9" ht="15" customHeight="1">
      <c r="A38" s="165" t="s">
        <v>350</v>
      </c>
      <c r="B38" s="165"/>
      <c r="C38" s="165"/>
      <c r="D38" s="165"/>
      <c r="E38" s="165"/>
      <c r="F38" s="165"/>
      <c r="G38" s="165"/>
      <c r="H38" s="165"/>
      <c r="I38" s="165"/>
    </row>
    <row r="39" spans="1:9" ht="15" customHeight="1">
      <c r="A39" s="165" t="s">
        <v>351</v>
      </c>
      <c r="B39" s="165"/>
      <c r="C39" s="165"/>
      <c r="D39" s="165"/>
      <c r="E39" s="165"/>
      <c r="F39" s="165"/>
      <c r="G39" s="165"/>
      <c r="H39" s="165"/>
      <c r="I39" s="165"/>
    </row>
    <row r="40" spans="1:9" ht="15" customHeight="1">
      <c r="A40" s="165" t="s">
        <v>215</v>
      </c>
      <c r="B40" s="165"/>
      <c r="C40" s="165"/>
      <c r="D40" s="165"/>
      <c r="E40" s="165"/>
      <c r="F40" s="165"/>
      <c r="G40" s="165"/>
      <c r="H40" s="165"/>
      <c r="I40" s="165"/>
    </row>
    <row r="41" spans="1:9" ht="15" customHeight="1">
      <c r="A41" s="165" t="s">
        <v>217</v>
      </c>
      <c r="B41" s="165"/>
      <c r="C41" s="165"/>
      <c r="D41" s="165"/>
      <c r="E41" s="165"/>
      <c r="F41" s="165"/>
      <c r="G41" s="165"/>
      <c r="H41" s="165"/>
      <c r="I41" s="165"/>
    </row>
    <row r="42" spans="1:9" ht="15" customHeight="1">
      <c r="A42" s="165" t="s">
        <v>216</v>
      </c>
      <c r="B42" s="165"/>
      <c r="C42" s="165"/>
      <c r="D42" s="165"/>
      <c r="E42" s="165"/>
      <c r="F42" s="165"/>
      <c r="G42" s="165"/>
      <c r="H42" s="165"/>
      <c r="I42" s="165"/>
    </row>
    <row r="43" spans="1:9" ht="15" customHeight="1">
      <c r="A43" s="165" t="s">
        <v>204</v>
      </c>
      <c r="B43" s="165"/>
      <c r="C43" s="17"/>
      <c r="D43" s="17"/>
      <c r="E43" s="17"/>
      <c r="F43" s="17"/>
      <c r="G43" s="17"/>
      <c r="H43" s="17"/>
      <c r="I43" s="17"/>
    </row>
    <row r="44" spans="1:9" ht="15" customHeight="1">
      <c r="A44" s="165" t="s">
        <v>205</v>
      </c>
      <c r="B44" s="165"/>
      <c r="C44" s="17"/>
      <c r="D44" s="17"/>
      <c r="E44" s="17"/>
      <c r="F44" s="17"/>
      <c r="G44" s="17"/>
      <c r="H44" s="17"/>
      <c r="I44" s="17"/>
    </row>
    <row r="45" spans="1:9" ht="15" customHeight="1">
      <c r="A45" s="165" t="s">
        <v>218</v>
      </c>
      <c r="B45" s="165"/>
      <c r="C45" s="17"/>
      <c r="D45" s="17"/>
      <c r="E45" s="17"/>
      <c r="F45" s="17"/>
      <c r="G45" s="17"/>
      <c r="H45" s="17"/>
      <c r="I45" s="17"/>
    </row>
    <row r="46" spans="1:9" ht="15" customHeight="1">
      <c r="A46" s="165" t="s">
        <v>223</v>
      </c>
      <c r="B46" s="165"/>
      <c r="C46" s="17"/>
      <c r="D46" s="17"/>
      <c r="E46" s="17"/>
      <c r="F46" s="17"/>
      <c r="G46" s="17"/>
      <c r="H46" s="17"/>
      <c r="I46" s="17"/>
    </row>
    <row r="47" spans="1:9" ht="15" customHeight="1">
      <c r="A47" s="165" t="s">
        <v>219</v>
      </c>
      <c r="B47" s="165"/>
      <c r="C47" s="17"/>
      <c r="D47" s="17"/>
      <c r="E47" s="17"/>
      <c r="F47" s="17"/>
      <c r="G47" s="17"/>
      <c r="H47" s="17"/>
      <c r="I47" s="17"/>
    </row>
    <row r="48" spans="1:9" ht="15" customHeight="1">
      <c r="A48" s="165" t="s">
        <v>221</v>
      </c>
      <c r="B48" s="165"/>
      <c r="C48" s="165"/>
      <c r="D48" s="165"/>
      <c r="E48" s="165"/>
      <c r="F48" s="165"/>
      <c r="G48" s="165"/>
      <c r="H48" s="165"/>
      <c r="I48" s="165"/>
    </row>
    <row r="49" spans="1:9" ht="15" customHeight="1">
      <c r="A49" s="165" t="s">
        <v>222</v>
      </c>
      <c r="B49" s="165"/>
      <c r="C49" s="165"/>
      <c r="D49" s="165"/>
      <c r="E49" s="165"/>
      <c r="F49" s="165"/>
      <c r="G49" s="165"/>
      <c r="H49" s="165"/>
      <c r="I49" s="165"/>
    </row>
    <row r="50" spans="1:9" ht="15" customHeight="1">
      <c r="A50" s="165" t="s">
        <v>220</v>
      </c>
      <c r="B50" s="165"/>
      <c r="C50" s="165"/>
      <c r="D50" s="165"/>
      <c r="E50" s="165"/>
      <c r="F50" s="165"/>
      <c r="G50" s="165"/>
      <c r="H50" s="165"/>
      <c r="I50" s="165"/>
    </row>
    <row r="51" spans="1:9" ht="15" customHeight="1">
      <c r="A51" s="165" t="s">
        <v>206</v>
      </c>
      <c r="B51" s="165"/>
      <c r="C51" s="12"/>
      <c r="D51" s="2"/>
      <c r="E51" s="2"/>
      <c r="F51" s="2"/>
      <c r="G51" s="2"/>
      <c r="H51" s="2"/>
      <c r="I51" s="2"/>
    </row>
    <row r="52" spans="1:9">
      <c r="A52" s="2"/>
      <c r="B52" s="2"/>
      <c r="C52" s="2"/>
      <c r="D52" s="2"/>
      <c r="E52" s="2"/>
      <c r="F52" s="2"/>
      <c r="G52" s="2"/>
      <c r="H52" s="2"/>
      <c r="I52" s="2"/>
    </row>
    <row r="53" spans="1:9">
      <c r="A53" s="2"/>
      <c r="B53" s="2"/>
      <c r="C53" s="2"/>
      <c r="D53" s="2"/>
      <c r="E53" s="2"/>
      <c r="F53" s="2"/>
      <c r="G53" s="2"/>
      <c r="H53" s="2"/>
      <c r="I53" s="2"/>
    </row>
  </sheetData>
  <sheetProtection algorithmName="SHA-512" hashValue="veSfva9rS5sNNqltWnfPQ8G6WZm+GNjQK9lhNA+GcHIL3L6+/4hiDyHvA98SffsoG3TGrmtSp1qRh83g/lLBPA==" saltValue="3scbOcr/OWULi9OBGOA6YA==" spinCount="100000" sheet="1" objects="1" scenarios="1"/>
  <mergeCells count="4">
    <mergeCell ref="A4:A5"/>
    <mergeCell ref="B4:D4"/>
    <mergeCell ref="E4:G4"/>
    <mergeCell ref="H4:I4"/>
  </mergeCells>
  <phoneticPr fontId="4"/>
  <printOptions horizontalCentered="1"/>
  <pageMargins left="0.19685039370078741" right="0.19685039370078741" top="0.59055118110236227" bottom="0.59055118110236227" header="0.31496062992125984" footer="0.31496062992125984"/>
  <pageSetup paperSize="9" scale="95" orientation="portrait" r:id="rId1"/>
  <headerFooter scaleWithDoc="0" alignWithMargins="0">
    <firstHeader>&amp;L&amp;"ＭＳ Ｐゴシック,太字"&amp;14-資料・国内-</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X26"/>
  <sheetViews>
    <sheetView showGridLines="0" zoomScaleNormal="100" zoomScaleSheetLayoutView="124" workbookViewId="0">
      <selection activeCell="X21" sqref="X21"/>
    </sheetView>
  </sheetViews>
  <sheetFormatPr defaultRowHeight="13.5"/>
  <cols>
    <col min="1" max="1" width="3.625" customWidth="1"/>
    <col min="2" max="2" width="2.625" customWidth="1"/>
    <col min="3" max="3" width="5.625" customWidth="1"/>
    <col min="4" max="4" width="28.625" customWidth="1"/>
    <col min="5" max="16" width="7.625" hidden="1" customWidth="1"/>
    <col min="17" max="24" width="7.625" customWidth="1"/>
  </cols>
  <sheetData>
    <row r="1" spans="1:24" ht="24.95" customHeight="1">
      <c r="A1" s="200" t="s">
        <v>402</v>
      </c>
      <c r="B1" s="2"/>
      <c r="C1" s="2"/>
      <c r="D1" s="27"/>
      <c r="E1" s="27"/>
      <c r="F1" s="2"/>
      <c r="G1" s="2"/>
      <c r="H1" s="2"/>
      <c r="I1" s="2"/>
      <c r="J1" s="2"/>
      <c r="K1" s="2"/>
      <c r="L1" s="2"/>
      <c r="M1" s="2"/>
      <c r="N1" s="2"/>
      <c r="O1" s="2"/>
      <c r="P1" s="2"/>
      <c r="Q1" s="2"/>
      <c r="R1" s="2"/>
      <c r="S1" s="2"/>
      <c r="T1" s="2"/>
      <c r="U1" s="2"/>
      <c r="V1" s="2"/>
      <c r="X1" s="2"/>
    </row>
    <row r="2" spans="1:24" s="71" customFormat="1" ht="24.95" customHeight="1">
      <c r="A2" s="201" t="s">
        <v>403</v>
      </c>
      <c r="C2" s="18"/>
      <c r="D2" s="70"/>
      <c r="E2" s="70"/>
      <c r="F2" s="12"/>
      <c r="G2" s="12"/>
      <c r="H2" s="12"/>
      <c r="I2" s="12"/>
      <c r="J2" s="12"/>
      <c r="K2" s="12"/>
      <c r="L2" s="12"/>
      <c r="M2" s="12"/>
      <c r="N2" s="12"/>
      <c r="O2" s="12"/>
      <c r="P2" s="12"/>
      <c r="Q2" s="12"/>
      <c r="S2" s="582" t="s">
        <v>423</v>
      </c>
      <c r="T2" s="582"/>
      <c r="U2" s="582"/>
      <c r="V2" s="582"/>
      <c r="W2" s="582"/>
      <c r="X2" s="582"/>
    </row>
    <row r="3" spans="1:24" ht="15" customHeight="1" thickBot="1">
      <c r="A3" s="424"/>
      <c r="B3" s="424"/>
      <c r="C3" s="424"/>
      <c r="D3" s="28"/>
      <c r="E3" s="28"/>
      <c r="F3" s="2"/>
      <c r="G3" s="12"/>
      <c r="H3" s="12"/>
      <c r="I3" s="12"/>
      <c r="J3" s="12"/>
      <c r="K3" s="12"/>
      <c r="L3" s="12"/>
      <c r="M3" s="12"/>
      <c r="N3" s="12"/>
      <c r="O3" s="12"/>
      <c r="P3" s="12"/>
      <c r="Q3" s="12"/>
      <c r="S3" s="582"/>
      <c r="T3" s="582"/>
      <c r="U3" s="582"/>
      <c r="V3" s="582"/>
      <c r="W3" s="582"/>
      <c r="X3" s="582"/>
    </row>
    <row r="4" spans="1:24" s="18" customFormat="1" ht="15" customHeight="1">
      <c r="A4" s="337"/>
      <c r="B4" s="337"/>
      <c r="C4" s="337"/>
      <c r="D4" s="386"/>
      <c r="E4" s="426"/>
      <c r="F4" s="426"/>
      <c r="G4" s="426"/>
      <c r="H4" s="426"/>
      <c r="I4" s="426"/>
      <c r="J4" s="426"/>
      <c r="K4" s="426"/>
      <c r="L4" s="426"/>
      <c r="M4" s="337"/>
      <c r="N4" s="426"/>
      <c r="O4" s="426"/>
      <c r="P4" s="426"/>
      <c r="Q4" s="426"/>
      <c r="R4" s="426"/>
      <c r="S4" s="427"/>
      <c r="T4" s="427"/>
      <c r="U4" s="427"/>
      <c r="V4" s="427"/>
      <c r="W4" s="472"/>
      <c r="X4" s="337"/>
    </row>
    <row r="5" spans="1:24" s="18" customFormat="1" ht="15" customHeight="1">
      <c r="A5" s="6"/>
      <c r="B5" s="6"/>
      <c r="C5" s="6"/>
      <c r="D5" s="7"/>
      <c r="E5" s="25">
        <v>2004</v>
      </c>
      <c r="F5" s="25">
        <v>2008</v>
      </c>
      <c r="G5" s="29">
        <v>2009</v>
      </c>
      <c r="H5" s="29">
        <v>2010</v>
      </c>
      <c r="I5" s="29">
        <v>2011</v>
      </c>
      <c r="J5" s="25">
        <v>2012</v>
      </c>
      <c r="K5" s="25">
        <v>2013</v>
      </c>
      <c r="L5" s="160">
        <v>2014</v>
      </c>
      <c r="M5" s="160">
        <v>2015</v>
      </c>
      <c r="N5" s="160">
        <v>2016</v>
      </c>
      <c r="O5" s="160">
        <v>2017</v>
      </c>
      <c r="P5" s="160">
        <v>2018</v>
      </c>
      <c r="Q5" s="160">
        <v>2019</v>
      </c>
      <c r="R5" s="160">
        <v>2020</v>
      </c>
      <c r="S5" s="25">
        <v>2021</v>
      </c>
      <c r="T5" s="25">
        <v>2022</v>
      </c>
      <c r="U5" s="25">
        <v>2023</v>
      </c>
      <c r="V5" s="25">
        <v>2024</v>
      </c>
      <c r="W5" s="473" t="s">
        <v>55</v>
      </c>
      <c r="X5" s="474" t="s">
        <v>56</v>
      </c>
    </row>
    <row r="6" spans="1:24" s="18" customFormat="1" ht="15" customHeight="1" thickBot="1">
      <c r="A6" s="436"/>
      <c r="B6" s="436"/>
      <c r="C6" s="436"/>
      <c r="D6" s="428"/>
      <c r="E6" s="429"/>
      <c r="F6" s="430"/>
      <c r="G6" s="430"/>
      <c r="H6" s="430"/>
      <c r="I6" s="430"/>
      <c r="J6" s="430"/>
      <c r="K6" s="430"/>
      <c r="L6" s="431"/>
      <c r="M6" s="431"/>
      <c r="N6" s="431"/>
      <c r="O6" s="431"/>
      <c r="P6" s="431"/>
      <c r="Q6" s="431"/>
      <c r="R6" s="431"/>
      <c r="S6" s="430"/>
      <c r="T6" s="430"/>
      <c r="U6" s="430"/>
      <c r="V6" s="430"/>
      <c r="W6" s="428" t="s">
        <v>57</v>
      </c>
      <c r="X6" s="475" t="s">
        <v>58</v>
      </c>
    </row>
    <row r="7" spans="1:24" s="18" customFormat="1" ht="30" customHeight="1">
      <c r="A7" s="567" t="s">
        <v>59</v>
      </c>
      <c r="B7" s="607" t="s">
        <v>93</v>
      </c>
      <c r="C7" s="609" t="s">
        <v>408</v>
      </c>
      <c r="D7" s="610"/>
      <c r="E7" s="432">
        <v>2.6</v>
      </c>
      <c r="F7" s="434">
        <v>2.5</v>
      </c>
      <c r="G7" s="434">
        <v>1.8</v>
      </c>
      <c r="H7" s="434">
        <v>2.8</v>
      </c>
      <c r="I7" s="434">
        <v>2.2000000000000002</v>
      </c>
      <c r="J7" s="434">
        <v>2.4</v>
      </c>
      <c r="K7" s="434">
        <v>3.1</v>
      </c>
      <c r="L7" s="434">
        <v>3.4</v>
      </c>
      <c r="M7" s="434">
        <v>2.4</v>
      </c>
      <c r="N7" s="434">
        <v>2.2000000000000002</v>
      </c>
      <c r="O7" s="434">
        <v>1.7</v>
      </c>
      <c r="P7" s="434">
        <v>1.3</v>
      </c>
      <c r="Q7" s="434">
        <v>1.478</v>
      </c>
      <c r="R7" s="434">
        <v>1.1000000000000001</v>
      </c>
      <c r="S7" s="434">
        <v>0.8</v>
      </c>
      <c r="T7" s="434">
        <v>0.6</v>
      </c>
      <c r="U7" s="434">
        <v>0.6</v>
      </c>
      <c r="V7" s="434">
        <v>0.4</v>
      </c>
      <c r="W7" s="476">
        <f>V7/U7%</f>
        <v>66.666666666666671</v>
      </c>
      <c r="X7" s="434">
        <f>V7/$V$21%</f>
        <v>0.40444893832153689</v>
      </c>
    </row>
    <row r="8" spans="1:24" s="18" customFormat="1" ht="30" customHeight="1">
      <c r="A8" s="606"/>
      <c r="B8" s="608"/>
      <c r="C8" s="611" t="s">
        <v>409</v>
      </c>
      <c r="D8" s="612"/>
      <c r="E8" s="432">
        <v>54.2</v>
      </c>
      <c r="F8" s="316">
        <v>40.200000000000003</v>
      </c>
      <c r="G8" s="316">
        <v>37.1</v>
      </c>
      <c r="H8" s="316">
        <v>38.4</v>
      </c>
      <c r="I8" s="316">
        <v>51.2</v>
      </c>
      <c r="J8" s="316">
        <v>50</v>
      </c>
      <c r="K8" s="316">
        <v>63.5</v>
      </c>
      <c r="L8" s="316">
        <v>53.4</v>
      </c>
      <c r="M8" s="316">
        <v>65.599999999999994</v>
      </c>
      <c r="N8" s="316">
        <v>73.900000000000006</v>
      </c>
      <c r="O8" s="316">
        <v>81.2</v>
      </c>
      <c r="P8" s="316">
        <v>86.7</v>
      </c>
      <c r="Q8" s="316">
        <v>85.081999999999994</v>
      </c>
      <c r="R8" s="316">
        <v>78.400000000000006</v>
      </c>
      <c r="S8" s="316">
        <v>69.3</v>
      </c>
      <c r="T8" s="316">
        <v>63.4</v>
      </c>
      <c r="U8" s="316">
        <v>59.5</v>
      </c>
      <c r="V8" s="316">
        <v>53.8</v>
      </c>
      <c r="W8" s="432">
        <f>V8/U8%</f>
        <v>90.420168067226896</v>
      </c>
      <c r="X8" s="316">
        <f>V8/$V$21%</f>
        <v>54.398382204246708</v>
      </c>
    </row>
    <row r="9" spans="1:24" s="18" customFormat="1" ht="30" customHeight="1">
      <c r="A9" s="606"/>
      <c r="B9" s="608"/>
      <c r="C9" s="72"/>
      <c r="D9" s="425" t="s">
        <v>410</v>
      </c>
      <c r="E9" s="432">
        <v>3.5</v>
      </c>
      <c r="F9" s="316">
        <v>3.4</v>
      </c>
      <c r="G9" s="316">
        <v>2.8</v>
      </c>
      <c r="H9" s="316">
        <v>2.4</v>
      </c>
      <c r="I9" s="316">
        <v>2</v>
      </c>
      <c r="J9" s="316">
        <v>2.2000000000000002</v>
      </c>
      <c r="K9" s="316">
        <v>6</v>
      </c>
      <c r="L9" s="316">
        <v>2.9</v>
      </c>
      <c r="M9" s="316">
        <v>1.2</v>
      </c>
      <c r="N9" s="316">
        <v>1</v>
      </c>
      <c r="O9" s="316">
        <v>0.9</v>
      </c>
      <c r="P9" s="316">
        <v>0.3</v>
      </c>
      <c r="Q9" s="316">
        <v>0.67300000000000004</v>
      </c>
      <c r="R9" s="316">
        <v>0.6</v>
      </c>
      <c r="S9" s="316">
        <v>0.8</v>
      </c>
      <c r="T9" s="316">
        <v>0.5</v>
      </c>
      <c r="U9" s="316">
        <v>0.4</v>
      </c>
      <c r="V9" s="316">
        <v>0.4</v>
      </c>
      <c r="W9" s="432">
        <f t="shared" ref="W9:W12" si="0">V9/U9%</f>
        <v>100</v>
      </c>
      <c r="X9" s="316">
        <f t="shared" ref="X9:X12" si="1">V9/$V$21%</f>
        <v>0.40444893832153689</v>
      </c>
    </row>
    <row r="10" spans="1:24" s="18" customFormat="1" ht="30" customHeight="1">
      <c r="A10" s="606"/>
      <c r="B10" s="608"/>
      <c r="C10" s="611" t="s">
        <v>411</v>
      </c>
      <c r="D10" s="612"/>
      <c r="E10" s="432">
        <v>6.3</v>
      </c>
      <c r="F10" s="316">
        <v>1.6</v>
      </c>
      <c r="G10" s="316">
        <v>1.1000000000000001</v>
      </c>
      <c r="H10" s="316">
        <v>1</v>
      </c>
      <c r="I10" s="316">
        <v>1.4</v>
      </c>
      <c r="J10" s="316">
        <v>1.5</v>
      </c>
      <c r="K10" s="316">
        <v>1.9</v>
      </c>
      <c r="L10" s="316">
        <v>2</v>
      </c>
      <c r="M10" s="316">
        <v>1.3</v>
      </c>
      <c r="N10" s="316">
        <v>1.9</v>
      </c>
      <c r="O10" s="316">
        <v>2.2000000000000002</v>
      </c>
      <c r="P10" s="316">
        <v>0.58599999999999997</v>
      </c>
      <c r="Q10" s="316">
        <v>2.2549999999999999</v>
      </c>
      <c r="R10" s="316">
        <v>1.8</v>
      </c>
      <c r="S10" s="316">
        <v>1.8</v>
      </c>
      <c r="T10" s="316">
        <v>2.2000000000000002</v>
      </c>
      <c r="U10" s="316">
        <v>3.8</v>
      </c>
      <c r="V10" s="316">
        <v>3.6</v>
      </c>
      <c r="W10" s="432">
        <f t="shared" si="0"/>
        <v>94.736842105263165</v>
      </c>
      <c r="X10" s="316">
        <f t="shared" si="1"/>
        <v>3.6400404448938319</v>
      </c>
    </row>
    <row r="11" spans="1:24" s="18" customFormat="1" ht="30" customHeight="1">
      <c r="A11" s="606"/>
      <c r="B11" s="608"/>
      <c r="C11" s="611" t="s">
        <v>412</v>
      </c>
      <c r="D11" s="612"/>
      <c r="E11" s="432">
        <v>14.7</v>
      </c>
      <c r="F11" s="316">
        <v>16.3</v>
      </c>
      <c r="G11" s="316">
        <v>13.5</v>
      </c>
      <c r="H11" s="316">
        <v>13.9</v>
      </c>
      <c r="I11" s="316">
        <v>15.5</v>
      </c>
      <c r="J11" s="316">
        <v>15.5</v>
      </c>
      <c r="K11" s="316">
        <v>20.5</v>
      </c>
      <c r="L11" s="316">
        <v>21.9</v>
      </c>
      <c r="M11" s="316">
        <v>18.8</v>
      </c>
      <c r="N11" s="316">
        <v>20.3</v>
      </c>
      <c r="O11" s="316">
        <v>22.1</v>
      </c>
      <c r="P11" s="316">
        <v>23.091000000000001</v>
      </c>
      <c r="Q11" s="316">
        <v>20.5</v>
      </c>
      <c r="R11" s="316">
        <v>20.3</v>
      </c>
      <c r="S11" s="316">
        <v>21.1</v>
      </c>
      <c r="T11" s="316">
        <v>20.5</v>
      </c>
      <c r="U11" s="316">
        <v>20</v>
      </c>
      <c r="V11" s="316">
        <v>19.3</v>
      </c>
      <c r="W11" s="432">
        <f t="shared" si="0"/>
        <v>96.5</v>
      </c>
      <c r="X11" s="316">
        <f t="shared" si="1"/>
        <v>19.514661274014156</v>
      </c>
    </row>
    <row r="12" spans="1:24" s="18" customFormat="1" ht="30" customHeight="1">
      <c r="A12" s="606"/>
      <c r="B12" s="608"/>
      <c r="C12" s="611" t="s">
        <v>413</v>
      </c>
      <c r="D12" s="612"/>
      <c r="E12" s="432">
        <v>0.8</v>
      </c>
      <c r="F12" s="316">
        <v>0.5</v>
      </c>
      <c r="G12" s="316">
        <v>0.4</v>
      </c>
      <c r="H12" s="316">
        <v>0.3</v>
      </c>
      <c r="I12" s="316">
        <v>0.5</v>
      </c>
      <c r="J12" s="316">
        <v>0.3</v>
      </c>
      <c r="K12" s="316">
        <v>0.4</v>
      </c>
      <c r="L12" s="316">
        <v>0.3</v>
      </c>
      <c r="M12" s="316">
        <v>0.3</v>
      </c>
      <c r="N12" s="316">
        <v>0.2</v>
      </c>
      <c r="O12" s="316">
        <v>0.3</v>
      </c>
      <c r="P12" s="316">
        <v>8.3000000000000004E-2</v>
      </c>
      <c r="Q12" s="316">
        <v>0.2</v>
      </c>
      <c r="R12" s="316">
        <v>0.1</v>
      </c>
      <c r="S12" s="316">
        <v>0.1</v>
      </c>
      <c r="T12" s="316">
        <v>0.2</v>
      </c>
      <c r="U12" s="316">
        <v>0.2</v>
      </c>
      <c r="V12" s="316">
        <v>0.1</v>
      </c>
      <c r="W12" s="432">
        <f t="shared" si="0"/>
        <v>50</v>
      </c>
      <c r="X12" s="316">
        <f t="shared" si="1"/>
        <v>0.10111223458038422</v>
      </c>
    </row>
    <row r="13" spans="1:24" s="18" customFormat="1" ht="30" customHeight="1">
      <c r="A13" s="606"/>
      <c r="B13" s="608"/>
      <c r="C13" s="611" t="s">
        <v>414</v>
      </c>
      <c r="D13" s="612"/>
      <c r="E13" s="432">
        <v>3.5</v>
      </c>
      <c r="F13" s="316">
        <v>2.9</v>
      </c>
      <c r="G13" s="316">
        <v>2.5</v>
      </c>
      <c r="H13" s="316">
        <v>2.2000000000000002</v>
      </c>
      <c r="I13" s="316">
        <v>2.2000000000000002</v>
      </c>
      <c r="J13" s="316">
        <v>2.2999999999999998</v>
      </c>
      <c r="K13" s="316">
        <v>2.2000000000000002</v>
      </c>
      <c r="L13" s="316">
        <v>2</v>
      </c>
      <c r="M13" s="316">
        <v>1.9</v>
      </c>
      <c r="N13" s="316">
        <v>1.5</v>
      </c>
      <c r="O13" s="316">
        <v>1.4</v>
      </c>
      <c r="P13" s="316">
        <v>0.33700000000000002</v>
      </c>
      <c r="Q13" s="316">
        <v>0</v>
      </c>
      <c r="R13" s="316">
        <v>0</v>
      </c>
      <c r="S13" s="316">
        <v>0</v>
      </c>
      <c r="T13" s="316">
        <v>0</v>
      </c>
      <c r="U13" s="316">
        <v>0</v>
      </c>
      <c r="V13" s="316">
        <v>0</v>
      </c>
      <c r="W13" s="432" t="s">
        <v>285</v>
      </c>
      <c r="X13" s="316" t="s">
        <v>285</v>
      </c>
    </row>
    <row r="14" spans="1:24" s="18" customFormat="1" ht="30" customHeight="1">
      <c r="A14" s="606"/>
      <c r="B14" s="608"/>
      <c r="C14" s="611" t="s">
        <v>415</v>
      </c>
      <c r="D14" s="612"/>
      <c r="E14" s="432">
        <v>26.4</v>
      </c>
      <c r="F14" s="316">
        <v>20.8</v>
      </c>
      <c r="G14" s="316">
        <v>18.2</v>
      </c>
      <c r="H14" s="316">
        <v>18.100000000000001</v>
      </c>
      <c r="I14" s="316">
        <v>14.5</v>
      </c>
      <c r="J14" s="316">
        <v>12.8</v>
      </c>
      <c r="K14" s="316">
        <v>11.9</v>
      </c>
      <c r="L14" s="316">
        <v>9.6999999999999993</v>
      </c>
      <c r="M14" s="316">
        <v>7.8</v>
      </c>
      <c r="N14" s="316">
        <v>7.9</v>
      </c>
      <c r="O14" s="316">
        <v>10.5</v>
      </c>
      <c r="P14" s="316">
        <v>1.427</v>
      </c>
      <c r="Q14" s="316">
        <v>6.2</v>
      </c>
      <c r="R14" s="316">
        <v>3.3</v>
      </c>
      <c r="S14" s="316">
        <v>3</v>
      </c>
      <c r="T14" s="316">
        <v>4.0999999999999996</v>
      </c>
      <c r="U14" s="316">
        <v>3.2</v>
      </c>
      <c r="V14" s="316">
        <v>2.5</v>
      </c>
      <c r="W14" s="432">
        <f>V14/U14%</f>
        <v>78.125</v>
      </c>
      <c r="X14" s="316">
        <f>V14/$V$21%</f>
        <v>2.5278058645096055</v>
      </c>
    </row>
    <row r="15" spans="1:24" s="18" customFormat="1" ht="30" customHeight="1">
      <c r="A15" s="613" t="s">
        <v>416</v>
      </c>
      <c r="B15" s="613"/>
      <c r="C15" s="613"/>
      <c r="D15" s="612"/>
      <c r="E15" s="432">
        <v>19.3</v>
      </c>
      <c r="F15" s="316">
        <v>19.8</v>
      </c>
      <c r="G15" s="316">
        <v>15.9</v>
      </c>
      <c r="H15" s="316">
        <v>17.899999999999999</v>
      </c>
      <c r="I15" s="316">
        <v>18.600000000000001</v>
      </c>
      <c r="J15" s="316">
        <v>22.7</v>
      </c>
      <c r="K15" s="316">
        <v>26.1</v>
      </c>
      <c r="L15" s="316">
        <v>20.399999999999999</v>
      </c>
      <c r="M15" s="316">
        <v>17.899999999999999</v>
      </c>
      <c r="N15" s="316">
        <v>23.2</v>
      </c>
      <c r="O15" s="316">
        <v>11.1</v>
      </c>
      <c r="P15" s="316">
        <v>3.8769999999999998</v>
      </c>
      <c r="Q15" s="316">
        <v>3.6459999999999999</v>
      </c>
      <c r="R15" s="316">
        <v>3.9</v>
      </c>
      <c r="S15" s="316">
        <v>4.4000000000000004</v>
      </c>
      <c r="T15" s="316">
        <v>4.5999999999999996</v>
      </c>
      <c r="U15" s="316">
        <v>4.4000000000000004</v>
      </c>
      <c r="V15" s="316">
        <v>5.0999999999999996</v>
      </c>
      <c r="W15" s="432">
        <f t="shared" ref="W15:W18" si="2">V15/U15%</f>
        <v>115.90909090909089</v>
      </c>
      <c r="X15" s="316">
        <f t="shared" ref="X15:X18" si="3">V15/$V$21%</f>
        <v>5.1567239635995943</v>
      </c>
    </row>
    <row r="16" spans="1:24" s="18" customFormat="1" ht="30" customHeight="1">
      <c r="A16" s="613" t="s">
        <v>417</v>
      </c>
      <c r="B16" s="613"/>
      <c r="C16" s="613"/>
      <c r="D16" s="612"/>
      <c r="E16" s="432">
        <v>25</v>
      </c>
      <c r="F16" s="316">
        <v>23.7</v>
      </c>
      <c r="G16" s="316">
        <v>22</v>
      </c>
      <c r="H16" s="316">
        <v>21</v>
      </c>
      <c r="I16" s="316">
        <v>20.2</v>
      </c>
      <c r="J16" s="316">
        <v>19.100000000000001</v>
      </c>
      <c r="K16" s="316">
        <v>18.899999999999999</v>
      </c>
      <c r="L16" s="316">
        <v>17.8</v>
      </c>
      <c r="M16" s="316">
        <v>15.9</v>
      </c>
      <c r="N16" s="316">
        <v>15.4</v>
      </c>
      <c r="O16" s="316">
        <v>14.8</v>
      </c>
      <c r="P16" s="316">
        <v>13.651</v>
      </c>
      <c r="Q16" s="316">
        <v>14.1</v>
      </c>
      <c r="R16" s="316">
        <v>11.5</v>
      </c>
      <c r="S16" s="316">
        <v>10.8</v>
      </c>
      <c r="T16" s="316">
        <v>11</v>
      </c>
      <c r="U16" s="316">
        <v>10.6</v>
      </c>
      <c r="V16" s="316">
        <v>10.199999999999999</v>
      </c>
      <c r="W16" s="432">
        <f t="shared" si="2"/>
        <v>96.226415094339615</v>
      </c>
      <c r="X16" s="316">
        <f t="shared" si="3"/>
        <v>10.313447927199189</v>
      </c>
    </row>
    <row r="17" spans="1:24" s="18" customFormat="1" ht="30" customHeight="1">
      <c r="A17" s="613" t="s">
        <v>418</v>
      </c>
      <c r="B17" s="613"/>
      <c r="C17" s="613"/>
      <c r="D17" s="612"/>
      <c r="E17" s="432">
        <v>152.80000000000001</v>
      </c>
      <c r="F17" s="316">
        <v>128.30000000000001</v>
      </c>
      <c r="G17" s="316">
        <v>112.4</v>
      </c>
      <c r="H17" s="316">
        <v>115.6</v>
      </c>
      <c r="I17" s="316">
        <v>126.3</v>
      </c>
      <c r="J17" s="316">
        <v>126.6</v>
      </c>
      <c r="K17" s="316">
        <v>148.5</v>
      </c>
      <c r="L17" s="316">
        <v>130.9</v>
      </c>
      <c r="M17" s="316">
        <v>131.9</v>
      </c>
      <c r="N17" s="316">
        <v>147.5</v>
      </c>
      <c r="O17" s="316">
        <v>145.30000000000001</v>
      </c>
      <c r="P17" s="316">
        <v>131.1</v>
      </c>
      <c r="Q17" s="316">
        <v>133.4</v>
      </c>
      <c r="R17" s="316">
        <v>120.3</v>
      </c>
      <c r="S17" s="316">
        <v>111.4</v>
      </c>
      <c r="T17" s="316">
        <v>106.5</v>
      </c>
      <c r="U17" s="316">
        <v>102.2</v>
      </c>
      <c r="V17" s="316">
        <v>95.1</v>
      </c>
      <c r="W17" s="432">
        <f t="shared" si="2"/>
        <v>93.052837573385517</v>
      </c>
      <c r="X17" s="316">
        <f t="shared" si="3"/>
        <v>96.15773508594539</v>
      </c>
    </row>
    <row r="18" spans="1:24" s="18" customFormat="1" ht="30" customHeight="1">
      <c r="A18" s="613" t="s">
        <v>419</v>
      </c>
      <c r="B18" s="613"/>
      <c r="C18" s="613"/>
      <c r="D18" s="612"/>
      <c r="E18" s="432">
        <v>13.5</v>
      </c>
      <c r="F18" s="316">
        <v>14.7</v>
      </c>
      <c r="G18" s="316">
        <v>15.9</v>
      </c>
      <c r="H18" s="316">
        <v>14.5</v>
      </c>
      <c r="I18" s="316">
        <v>12.5</v>
      </c>
      <c r="J18" s="316">
        <v>11.8</v>
      </c>
      <c r="K18" s="316">
        <v>13</v>
      </c>
      <c r="L18" s="316">
        <v>12.2</v>
      </c>
      <c r="M18" s="316">
        <v>10.3</v>
      </c>
      <c r="N18" s="316">
        <v>11.5</v>
      </c>
      <c r="O18" s="316">
        <v>13.9</v>
      </c>
      <c r="P18" s="316">
        <v>1.21</v>
      </c>
      <c r="Q18" s="316">
        <v>0.93400000000000005</v>
      </c>
      <c r="R18" s="316">
        <v>0.9</v>
      </c>
      <c r="S18" s="316">
        <v>0.9</v>
      </c>
      <c r="T18" s="316">
        <v>1</v>
      </c>
      <c r="U18" s="316">
        <v>0.7</v>
      </c>
      <c r="V18" s="316">
        <v>0.7</v>
      </c>
      <c r="W18" s="432">
        <f t="shared" si="2"/>
        <v>100</v>
      </c>
      <c r="X18" s="316">
        <f t="shared" si="3"/>
        <v>0.70778564206268946</v>
      </c>
    </row>
    <row r="19" spans="1:24" s="18" customFormat="1" ht="30" customHeight="1">
      <c r="A19" s="604"/>
      <c r="B19" s="605"/>
      <c r="C19" s="614" t="s">
        <v>420</v>
      </c>
      <c r="D19" s="615"/>
      <c r="E19" s="432">
        <v>10</v>
      </c>
      <c r="F19" s="316">
        <v>12.1</v>
      </c>
      <c r="G19" s="316">
        <v>13.9</v>
      </c>
      <c r="H19" s="316">
        <v>12.5</v>
      </c>
      <c r="I19" s="316">
        <v>10.1</v>
      </c>
      <c r="J19" s="316">
        <v>10.1</v>
      </c>
      <c r="K19" s="316">
        <v>11</v>
      </c>
      <c r="L19" s="316">
        <v>10.1</v>
      </c>
      <c r="M19" s="316">
        <v>8.6</v>
      </c>
      <c r="N19" s="316">
        <v>10.1</v>
      </c>
      <c r="O19" s="316">
        <v>12.3</v>
      </c>
      <c r="P19" s="316">
        <v>0</v>
      </c>
      <c r="Q19" s="316">
        <v>0</v>
      </c>
      <c r="R19" s="316">
        <v>0</v>
      </c>
      <c r="S19" s="316">
        <v>0</v>
      </c>
      <c r="T19" s="316">
        <v>0</v>
      </c>
      <c r="U19" s="316">
        <v>0</v>
      </c>
      <c r="V19" s="316">
        <v>0</v>
      </c>
      <c r="W19" s="477" t="s">
        <v>250</v>
      </c>
      <c r="X19" s="478" t="s">
        <v>250</v>
      </c>
    </row>
    <row r="20" spans="1:24" s="18" customFormat="1" ht="30" customHeight="1" thickBot="1">
      <c r="A20" s="614" t="s">
        <v>421</v>
      </c>
      <c r="B20" s="616"/>
      <c r="C20" s="616"/>
      <c r="D20" s="615"/>
      <c r="E20" s="432">
        <v>1.5</v>
      </c>
      <c r="F20" s="316">
        <v>2.4</v>
      </c>
      <c r="G20" s="316">
        <v>1.9</v>
      </c>
      <c r="H20" s="316">
        <v>2.9</v>
      </c>
      <c r="I20" s="316">
        <v>3.1</v>
      </c>
      <c r="J20" s="316">
        <v>3.2</v>
      </c>
      <c r="K20" s="316">
        <v>2.2999999999999998</v>
      </c>
      <c r="L20" s="316">
        <v>1.8</v>
      </c>
      <c r="M20" s="316">
        <v>2.6</v>
      </c>
      <c r="N20" s="316">
        <v>2.5</v>
      </c>
      <c r="O20" s="316">
        <v>2.6</v>
      </c>
      <c r="P20" s="316">
        <v>2.9009999999999998</v>
      </c>
      <c r="Q20" s="316">
        <v>2.3250000000000002</v>
      </c>
      <c r="R20" s="316">
        <v>2</v>
      </c>
      <c r="S20" s="316">
        <v>2.2000000000000002</v>
      </c>
      <c r="T20" s="316">
        <v>2.2999999999999998</v>
      </c>
      <c r="U20" s="316">
        <v>2.6</v>
      </c>
      <c r="V20" s="316">
        <v>3.1</v>
      </c>
      <c r="W20" s="432">
        <f>V20/U20%</f>
        <v>119.23076923076923</v>
      </c>
      <c r="X20" s="316">
        <f>V20/$V$21%</f>
        <v>3.134479271991911</v>
      </c>
    </row>
    <row r="21" spans="1:24" s="18" customFormat="1" ht="30" customHeight="1" thickBot="1">
      <c r="A21" s="561" t="s">
        <v>422</v>
      </c>
      <c r="B21" s="562"/>
      <c r="C21" s="562"/>
      <c r="D21" s="603"/>
      <c r="E21" s="433">
        <v>167.8</v>
      </c>
      <c r="F21" s="435">
        <v>145.4</v>
      </c>
      <c r="G21" s="435">
        <v>130.19999999999999</v>
      </c>
      <c r="H21" s="435">
        <v>133</v>
      </c>
      <c r="I21" s="435">
        <v>141.9</v>
      </c>
      <c r="J21" s="435">
        <v>141.6</v>
      </c>
      <c r="K21" s="435">
        <v>163.80000000000001</v>
      </c>
      <c r="L21" s="435">
        <v>144.9</v>
      </c>
      <c r="M21" s="435">
        <v>144.69999999999999</v>
      </c>
      <c r="N21" s="435">
        <v>161.5</v>
      </c>
      <c r="O21" s="435">
        <v>161.80000000000001</v>
      </c>
      <c r="P21" s="435">
        <v>135.17500000000001</v>
      </c>
      <c r="Q21" s="435">
        <v>136.69999999999999</v>
      </c>
      <c r="R21" s="435">
        <v>123.2</v>
      </c>
      <c r="S21" s="435">
        <v>114.5</v>
      </c>
      <c r="T21" s="435">
        <v>109.8</v>
      </c>
      <c r="U21" s="435">
        <v>105.4</v>
      </c>
      <c r="V21" s="435">
        <v>98.9</v>
      </c>
      <c r="W21" s="433">
        <f>V21/U21%</f>
        <v>93.833017077798857</v>
      </c>
      <c r="X21" s="435">
        <f>V21/$V$21%</f>
        <v>100</v>
      </c>
    </row>
    <row r="22" spans="1:24" s="18" customFormat="1" ht="15" customHeight="1">
      <c r="A22" s="40"/>
      <c r="B22" s="351"/>
      <c r="C22" s="351"/>
      <c r="D22" s="351"/>
      <c r="E22" s="316"/>
      <c r="F22" s="316"/>
      <c r="G22" s="316"/>
      <c r="H22" s="316"/>
      <c r="I22" s="316"/>
      <c r="J22" s="316"/>
      <c r="K22" s="316"/>
      <c r="L22" s="316"/>
      <c r="M22" s="316"/>
      <c r="N22" s="316"/>
      <c r="O22" s="316"/>
      <c r="P22" s="316"/>
      <c r="Q22" s="316"/>
      <c r="R22" s="316"/>
      <c r="S22" s="316"/>
      <c r="T22" s="316"/>
      <c r="U22" s="316"/>
      <c r="V22" s="316"/>
      <c r="W22" s="316"/>
      <c r="X22" s="316"/>
    </row>
    <row r="23" spans="1:24" s="18" customFormat="1" ht="15" customHeight="1">
      <c r="A23" s="12" t="s">
        <v>404</v>
      </c>
      <c r="B23" s="12"/>
      <c r="C23" s="12"/>
      <c r="D23" s="12"/>
      <c r="E23" s="6"/>
      <c r="F23" s="6"/>
      <c r="G23" s="6"/>
      <c r="H23" s="6"/>
      <c r="I23" s="6"/>
      <c r="J23" s="6"/>
      <c r="K23" s="6"/>
      <c r="L23" s="6"/>
      <c r="M23" s="6"/>
      <c r="N23" s="6"/>
      <c r="O23" s="6"/>
      <c r="P23" s="6"/>
      <c r="Q23" s="6"/>
      <c r="R23" s="6"/>
      <c r="S23" s="6"/>
      <c r="T23" s="6"/>
      <c r="U23" s="6"/>
      <c r="V23" s="6"/>
      <c r="W23" s="6"/>
      <c r="X23" s="6"/>
    </row>
    <row r="24" spans="1:24" s="18" customFormat="1" ht="15" customHeight="1">
      <c r="A24" s="12" t="s">
        <v>405</v>
      </c>
      <c r="B24" s="12"/>
      <c r="C24" s="12"/>
      <c r="D24" s="12"/>
      <c r="E24" s="6"/>
      <c r="F24" s="6"/>
      <c r="G24" s="6"/>
      <c r="H24" s="6"/>
      <c r="I24" s="6"/>
      <c r="J24" s="6"/>
      <c r="K24" s="6"/>
      <c r="L24" s="6"/>
      <c r="M24" s="6"/>
      <c r="N24" s="6"/>
      <c r="O24" s="6"/>
      <c r="P24" s="6"/>
      <c r="Q24" s="6"/>
      <c r="R24" s="6"/>
      <c r="S24" s="6"/>
      <c r="T24" s="6"/>
      <c r="U24" s="6"/>
      <c r="V24" s="6"/>
      <c r="W24" s="6"/>
      <c r="X24" s="6"/>
    </row>
    <row r="25" spans="1:24" s="18" customFormat="1" ht="15" customHeight="1">
      <c r="A25" s="12" t="s">
        <v>406</v>
      </c>
      <c r="B25" s="12"/>
      <c r="C25" s="12"/>
      <c r="D25" s="12"/>
      <c r="E25" s="6"/>
      <c r="F25" s="6"/>
      <c r="G25" s="6"/>
      <c r="H25" s="6"/>
      <c r="I25" s="6"/>
      <c r="J25" s="6"/>
      <c r="K25" s="6"/>
      <c r="L25" s="6"/>
      <c r="M25" s="6"/>
      <c r="N25" s="6"/>
      <c r="O25" s="6"/>
      <c r="P25" s="6"/>
      <c r="Q25" s="6"/>
      <c r="R25" s="6"/>
      <c r="S25" s="6"/>
      <c r="T25" s="6"/>
      <c r="U25" s="6"/>
      <c r="V25" s="6"/>
      <c r="W25" s="6"/>
      <c r="X25" s="6"/>
    </row>
    <row r="26" spans="1:24" s="18" customFormat="1" ht="15" customHeight="1">
      <c r="A26" s="12" t="s">
        <v>407</v>
      </c>
      <c r="B26" s="12"/>
      <c r="C26" s="12"/>
      <c r="D26" s="12"/>
    </row>
  </sheetData>
  <sheetProtection algorithmName="SHA-512" hashValue="YNfLrfcguoZn+WVBWWkeCErZuXWmZ82jL+f02o10wapefyJlW/LallBhrRlGrPqbxbe++qr0SVkavBWbPzi3Hw==" saltValue="Kn5dLZobNoR5J54GlHYvig==" spinCount="100000" sheet="1" objects="1" scenarios="1" formatColumns="0"/>
  <mergeCells count="18">
    <mergeCell ref="S2:X3"/>
    <mergeCell ref="A20:D20"/>
    <mergeCell ref="A21:D21"/>
    <mergeCell ref="A19:B19"/>
    <mergeCell ref="A7:A14"/>
    <mergeCell ref="B7:B14"/>
    <mergeCell ref="C7:D7"/>
    <mergeCell ref="C8:D8"/>
    <mergeCell ref="C10:D10"/>
    <mergeCell ref="C11:D11"/>
    <mergeCell ref="C12:D12"/>
    <mergeCell ref="C13:D13"/>
    <mergeCell ref="C14:D14"/>
    <mergeCell ref="A15:D15"/>
    <mergeCell ref="A16:D16"/>
    <mergeCell ref="A17:D17"/>
    <mergeCell ref="A18:D18"/>
    <mergeCell ref="C19:D19"/>
  </mergeCells>
  <phoneticPr fontId="4"/>
  <printOptions horizontalCentered="1"/>
  <pageMargins left="0.19685039370078741" right="0.19685039370078741" top="0.59055118110236227" bottom="0.59055118110236227" header="0.31496062992125984" footer="0.31496062992125984"/>
  <pageSetup paperSize="9" orientation="portrait" r:id="rId1"/>
  <headerFooter scaleWithDoc="0" alignWithMargins="0">
    <firstHeader>&amp;L&amp;"ＭＳ Ｐゴシック,太字"&amp;14-資料・国内-</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F188"/>
  <sheetViews>
    <sheetView showGridLines="0" zoomScaleNormal="100" zoomScaleSheetLayoutView="100" workbookViewId="0">
      <pane ySplit="5" topLeftCell="A171" activePane="bottomLeft" state="frozen"/>
      <selection pane="bottomLeft" activeCell="C189" sqref="C189"/>
    </sheetView>
  </sheetViews>
  <sheetFormatPr defaultRowHeight="13.5"/>
  <cols>
    <col min="1" max="1" width="10.625" customWidth="1"/>
    <col min="2" max="2" width="3.625" style="381" customWidth="1"/>
    <col min="3" max="3" width="5.625" style="381" customWidth="1"/>
    <col min="4" max="6" width="23.625" customWidth="1"/>
  </cols>
  <sheetData>
    <row r="1" spans="1:6" ht="24.95" customHeight="1">
      <c r="A1" s="200" t="s">
        <v>424</v>
      </c>
      <c r="B1" s="437"/>
      <c r="C1" s="40"/>
      <c r="D1" s="33"/>
      <c r="E1" s="33"/>
      <c r="F1" s="6"/>
    </row>
    <row r="2" spans="1:6" ht="24.95" customHeight="1">
      <c r="A2" s="201" t="s">
        <v>425</v>
      </c>
      <c r="B2" s="437"/>
      <c r="C2" s="40"/>
      <c r="D2" s="33"/>
      <c r="E2" s="33"/>
      <c r="F2" s="582" t="s">
        <v>426</v>
      </c>
    </row>
    <row r="3" spans="1:6" ht="15" customHeight="1" thickBot="1">
      <c r="A3" s="6"/>
      <c r="B3" s="438"/>
      <c r="C3" s="40"/>
      <c r="D3" s="6"/>
      <c r="E3" s="6"/>
      <c r="F3" s="582"/>
    </row>
    <row r="4" spans="1:6" ht="30" customHeight="1">
      <c r="A4" s="567" t="s">
        <v>448</v>
      </c>
      <c r="B4" s="567"/>
      <c r="C4" s="546"/>
      <c r="D4" s="558" t="s">
        <v>94</v>
      </c>
      <c r="E4" s="567"/>
      <c r="F4" s="567"/>
    </row>
    <row r="5" spans="1:6" ht="30" customHeight="1" thickBot="1">
      <c r="A5" s="581"/>
      <c r="B5" s="581"/>
      <c r="C5" s="547"/>
      <c r="D5" s="439" t="s">
        <v>95</v>
      </c>
      <c r="E5" s="439" t="s">
        <v>427</v>
      </c>
      <c r="F5" s="440" t="s">
        <v>96</v>
      </c>
    </row>
    <row r="6" spans="1:6" ht="20.100000000000001" customHeight="1">
      <c r="A6" s="6"/>
      <c r="B6" s="40"/>
      <c r="C6" s="160"/>
      <c r="D6" s="209"/>
      <c r="E6" s="206"/>
      <c r="F6" s="206"/>
    </row>
    <row r="7" spans="1:6" ht="20.100000000000001" hidden="1" customHeight="1">
      <c r="A7" s="6">
        <v>1997</v>
      </c>
      <c r="B7" s="40"/>
      <c r="C7" s="160"/>
      <c r="D7" s="14">
        <v>9697</v>
      </c>
      <c r="E7" s="49">
        <v>11150</v>
      </c>
      <c r="F7" s="49">
        <v>3029</v>
      </c>
    </row>
    <row r="8" spans="1:6" ht="20.100000000000001" hidden="1" customHeight="1">
      <c r="A8" s="6">
        <v>1998</v>
      </c>
      <c r="B8" s="40"/>
      <c r="C8" s="160"/>
      <c r="D8" s="14">
        <v>5559</v>
      </c>
      <c r="E8" s="49">
        <v>6384</v>
      </c>
      <c r="F8" s="49">
        <v>2204</v>
      </c>
    </row>
    <row r="9" spans="1:6" ht="20.100000000000001" hidden="1" customHeight="1">
      <c r="A9" s="6">
        <v>1999</v>
      </c>
      <c r="B9" s="40"/>
      <c r="C9" s="160"/>
      <c r="D9" s="14">
        <v>2948</v>
      </c>
      <c r="E9" s="49">
        <v>3653</v>
      </c>
      <c r="F9" s="49">
        <v>1497</v>
      </c>
    </row>
    <row r="10" spans="1:6" ht="20.100000000000001" hidden="1" customHeight="1">
      <c r="A10" s="6">
        <v>2000</v>
      </c>
      <c r="B10" s="40"/>
      <c r="C10" s="160"/>
      <c r="D10" s="14">
        <v>3044</v>
      </c>
      <c r="E10" s="49">
        <v>3126</v>
      </c>
      <c r="F10" s="49">
        <v>1416</v>
      </c>
    </row>
    <row r="11" spans="1:6" ht="20.100000000000001" hidden="1" customHeight="1">
      <c r="A11" s="6">
        <v>2001</v>
      </c>
      <c r="B11" s="40"/>
      <c r="C11" s="160"/>
      <c r="D11" s="14">
        <v>2337</v>
      </c>
      <c r="E11" s="49">
        <v>2382</v>
      </c>
      <c r="F11" s="49">
        <v>1366</v>
      </c>
    </row>
    <row r="12" spans="1:6" ht="20.100000000000001" hidden="1" customHeight="1">
      <c r="A12" s="6">
        <v>2002</v>
      </c>
      <c r="B12" s="40"/>
      <c r="C12" s="160"/>
      <c r="D12" s="14">
        <v>1559</v>
      </c>
      <c r="E12" s="49">
        <v>2150</v>
      </c>
      <c r="F12" s="49">
        <v>775</v>
      </c>
    </row>
    <row r="13" spans="1:6" ht="20.100000000000001" hidden="1" customHeight="1">
      <c r="A13" s="6">
        <v>2003</v>
      </c>
      <c r="B13" s="40"/>
      <c r="C13" s="160"/>
      <c r="D13" s="14">
        <v>1598</v>
      </c>
      <c r="E13" s="49">
        <v>1612</v>
      </c>
      <c r="F13" s="11">
        <v>761</v>
      </c>
    </row>
    <row r="14" spans="1:6" ht="20.100000000000001" hidden="1" customHeight="1">
      <c r="A14" s="6">
        <v>2004</v>
      </c>
      <c r="B14" s="40"/>
      <c r="C14" s="160"/>
      <c r="D14" s="14">
        <v>1291</v>
      </c>
      <c r="E14" s="49">
        <v>1500</v>
      </c>
      <c r="F14" s="11">
        <v>553</v>
      </c>
    </row>
    <row r="15" spans="1:6" ht="20.100000000000001" hidden="1" customHeight="1">
      <c r="A15" s="6">
        <v>2005</v>
      </c>
      <c r="B15" s="40"/>
      <c r="C15" s="160"/>
      <c r="D15" s="14">
        <v>866</v>
      </c>
      <c r="E15" s="49">
        <v>830</v>
      </c>
      <c r="F15" s="11">
        <v>589</v>
      </c>
    </row>
    <row r="16" spans="1:6" ht="20.100000000000001" hidden="1" customHeight="1">
      <c r="A16" s="6">
        <v>2006</v>
      </c>
      <c r="B16" s="40"/>
      <c r="C16" s="160"/>
      <c r="D16" s="14">
        <v>600</v>
      </c>
      <c r="E16" s="49">
        <v>646</v>
      </c>
      <c r="F16" s="11">
        <v>541</v>
      </c>
    </row>
    <row r="17" spans="1:6" ht="20.100000000000001" hidden="1" customHeight="1">
      <c r="A17" s="6">
        <v>2007</v>
      </c>
      <c r="B17" s="40"/>
      <c r="C17" s="160"/>
      <c r="D17" s="14">
        <v>548</v>
      </c>
      <c r="E17" s="49">
        <v>581</v>
      </c>
      <c r="F17" s="11">
        <v>505</v>
      </c>
    </row>
    <row r="18" spans="1:6" ht="20.100000000000001" hidden="1" customHeight="1">
      <c r="A18" s="6">
        <v>2008</v>
      </c>
      <c r="B18" s="351"/>
      <c r="C18" s="441"/>
      <c r="D18" s="39">
        <v>393</v>
      </c>
      <c r="E18" s="36">
        <v>518</v>
      </c>
      <c r="F18" s="36">
        <v>379</v>
      </c>
    </row>
    <row r="19" spans="1:6" ht="20.100000000000001" hidden="1" customHeight="1">
      <c r="A19" s="6">
        <v>2009</v>
      </c>
      <c r="B19" s="351"/>
      <c r="C19" s="441"/>
      <c r="D19" s="39">
        <v>319</v>
      </c>
      <c r="E19" s="36">
        <v>385</v>
      </c>
      <c r="F19" s="36">
        <v>313</v>
      </c>
    </row>
    <row r="20" spans="1:6" ht="20.100000000000001" hidden="1" customHeight="1">
      <c r="A20" s="6">
        <v>2010</v>
      </c>
      <c r="B20" s="40"/>
      <c r="C20" s="160"/>
      <c r="D20" s="444">
        <v>250</v>
      </c>
      <c r="E20" s="448">
        <v>300</v>
      </c>
      <c r="F20" s="36">
        <v>263</v>
      </c>
    </row>
    <row r="21" spans="1:6" ht="20.100000000000001" hidden="1" customHeight="1">
      <c r="A21" s="6">
        <v>2011</v>
      </c>
      <c r="B21" s="40"/>
      <c r="C21" s="160"/>
      <c r="D21" s="444">
        <v>222</v>
      </c>
      <c r="E21" s="448">
        <v>248</v>
      </c>
      <c r="F21" s="36">
        <v>237</v>
      </c>
    </row>
    <row r="22" spans="1:6" ht="20.100000000000001" hidden="1" customHeight="1">
      <c r="A22" s="6">
        <v>2012</v>
      </c>
      <c r="B22" s="40"/>
      <c r="C22" s="160"/>
      <c r="D22" s="444">
        <v>124</v>
      </c>
      <c r="E22" s="448">
        <v>178</v>
      </c>
      <c r="F22" s="36">
        <v>183</v>
      </c>
    </row>
    <row r="23" spans="1:6" ht="20.100000000000001" hidden="1" customHeight="1">
      <c r="A23" s="6">
        <v>2013</v>
      </c>
      <c r="B23" s="40"/>
      <c r="C23" s="160"/>
      <c r="D23" s="39">
        <v>142</v>
      </c>
      <c r="E23" s="36">
        <v>137</v>
      </c>
      <c r="F23" s="36">
        <v>188</v>
      </c>
    </row>
    <row r="24" spans="1:6" ht="20.100000000000001" hidden="1" customHeight="1">
      <c r="A24" s="6">
        <v>2014</v>
      </c>
      <c r="B24" s="40"/>
      <c r="C24" s="160"/>
      <c r="D24" s="39">
        <v>128</v>
      </c>
      <c r="E24" s="36">
        <v>158</v>
      </c>
      <c r="F24" s="36">
        <v>158</v>
      </c>
    </row>
    <row r="25" spans="1:6" ht="20.100000000000001" customHeight="1">
      <c r="A25" s="6">
        <v>2015</v>
      </c>
      <c r="B25" s="40"/>
      <c r="C25" s="160"/>
      <c r="D25" s="39">
        <v>116</v>
      </c>
      <c r="E25" s="36">
        <v>159</v>
      </c>
      <c r="F25" s="36">
        <v>115</v>
      </c>
    </row>
    <row r="26" spans="1:6" ht="20.100000000000001" customHeight="1">
      <c r="A26" s="6">
        <v>2016</v>
      </c>
      <c r="B26" s="40"/>
      <c r="C26" s="160"/>
      <c r="D26" s="39">
        <v>115</v>
      </c>
      <c r="E26" s="36">
        <v>110</v>
      </c>
      <c r="F26" s="36">
        <v>120</v>
      </c>
    </row>
    <row r="27" spans="1:6" ht="20.100000000000001" customHeight="1">
      <c r="A27" s="6">
        <v>2017</v>
      </c>
      <c r="B27" s="40"/>
      <c r="C27" s="160"/>
      <c r="D27" s="445">
        <v>103</v>
      </c>
      <c r="E27" s="36">
        <v>120</v>
      </c>
      <c r="F27" s="36">
        <v>103</v>
      </c>
    </row>
    <row r="28" spans="1:6" ht="20.100000000000001" customHeight="1">
      <c r="A28" s="6">
        <v>2018</v>
      </c>
      <c r="B28" s="40"/>
      <c r="C28" s="160"/>
      <c r="D28" s="445">
        <v>92</v>
      </c>
      <c r="E28" s="36">
        <v>117</v>
      </c>
      <c r="F28" s="36">
        <v>78</v>
      </c>
    </row>
    <row r="29" spans="1:6" ht="20.100000000000001" customHeight="1">
      <c r="A29" s="6">
        <v>2019</v>
      </c>
      <c r="B29" s="40"/>
      <c r="C29" s="160"/>
      <c r="D29" s="445">
        <v>89</v>
      </c>
      <c r="E29" s="36">
        <v>97</v>
      </c>
      <c r="F29" s="36">
        <v>70</v>
      </c>
    </row>
    <row r="30" spans="1:6" ht="20.100000000000001" customHeight="1">
      <c r="A30" s="6">
        <v>2020</v>
      </c>
      <c r="B30" s="40"/>
      <c r="C30" s="160"/>
      <c r="D30" s="445">
        <v>72</v>
      </c>
      <c r="E30" s="36">
        <v>73</v>
      </c>
      <c r="F30" s="36">
        <v>69</v>
      </c>
    </row>
    <row r="31" spans="1:6" ht="20.100000000000001" customHeight="1">
      <c r="A31" s="6">
        <v>2021</v>
      </c>
      <c r="B31" s="40"/>
      <c r="C31" s="160"/>
      <c r="D31" s="445">
        <v>55</v>
      </c>
      <c r="E31" s="36">
        <v>57</v>
      </c>
      <c r="F31" s="36">
        <v>67</v>
      </c>
    </row>
    <row r="32" spans="1:6" ht="20.100000000000001" customHeight="1">
      <c r="A32" s="6">
        <v>2022</v>
      </c>
      <c r="B32" s="40"/>
      <c r="C32" s="160"/>
      <c r="D32" s="445">
        <v>46</v>
      </c>
      <c r="E32" s="36">
        <v>59</v>
      </c>
      <c r="F32" s="36">
        <v>54</v>
      </c>
    </row>
    <row r="33" spans="1:6" ht="20.100000000000001" customHeight="1">
      <c r="A33" s="672">
        <v>2023</v>
      </c>
      <c r="B33" s="670"/>
      <c r="C33" s="160"/>
      <c r="D33" s="445">
        <v>43</v>
      </c>
      <c r="E33" s="674">
        <v>50</v>
      </c>
      <c r="F33" s="674">
        <v>37</v>
      </c>
    </row>
    <row r="34" spans="1:6" ht="20.100000000000001" customHeight="1">
      <c r="A34" s="16">
        <v>2024</v>
      </c>
      <c r="B34" s="377"/>
      <c r="C34" s="37"/>
      <c r="D34" s="446">
        <v>39</v>
      </c>
      <c r="E34" s="66">
        <v>46</v>
      </c>
      <c r="F34" s="66">
        <v>27</v>
      </c>
    </row>
    <row r="35" spans="1:6" ht="20.100000000000001" hidden="1" customHeight="1">
      <c r="A35" s="6"/>
      <c r="B35" s="40"/>
      <c r="C35" s="160"/>
      <c r="D35" s="445"/>
      <c r="E35" s="36"/>
      <c r="F35" s="36"/>
    </row>
    <row r="36" spans="1:6" ht="20.100000000000001" hidden="1" customHeight="1">
      <c r="A36" s="451">
        <v>2013</v>
      </c>
      <c r="B36" s="346" t="s">
        <v>116</v>
      </c>
      <c r="C36" s="375">
        <v>1</v>
      </c>
      <c r="D36" s="447">
        <v>0</v>
      </c>
      <c r="E36" s="52">
        <v>11</v>
      </c>
      <c r="F36" s="52">
        <v>172</v>
      </c>
    </row>
    <row r="37" spans="1:6" ht="20.100000000000001" hidden="1" customHeight="1">
      <c r="A37" s="452"/>
      <c r="B37" s="350"/>
      <c r="C37" s="40">
        <v>2</v>
      </c>
      <c r="D37" s="445">
        <v>1</v>
      </c>
      <c r="E37" s="36">
        <v>10</v>
      </c>
      <c r="F37" s="36">
        <v>163</v>
      </c>
    </row>
    <row r="38" spans="1:6" ht="20.100000000000001" hidden="1" customHeight="1">
      <c r="A38" s="452"/>
      <c r="B38" s="350"/>
      <c r="C38" s="40">
        <v>3</v>
      </c>
      <c r="D38" s="445">
        <v>0</v>
      </c>
      <c r="E38" s="36">
        <v>13</v>
      </c>
      <c r="F38" s="36">
        <v>150</v>
      </c>
    </row>
    <row r="39" spans="1:6" ht="20.100000000000001" hidden="1" customHeight="1">
      <c r="A39" s="452"/>
      <c r="B39" s="350"/>
      <c r="C39" s="40">
        <v>4</v>
      </c>
      <c r="D39" s="445">
        <v>0</v>
      </c>
      <c r="E39" s="36">
        <v>14</v>
      </c>
      <c r="F39" s="36">
        <v>136</v>
      </c>
    </row>
    <row r="40" spans="1:6" ht="20.100000000000001" hidden="1" customHeight="1">
      <c r="A40" s="452"/>
      <c r="B40" s="350"/>
      <c r="C40" s="40">
        <v>5</v>
      </c>
      <c r="D40" s="445">
        <v>3</v>
      </c>
      <c r="E40" s="36">
        <v>13</v>
      </c>
      <c r="F40" s="36">
        <v>126</v>
      </c>
    </row>
    <row r="41" spans="1:6" ht="20.100000000000001" hidden="1" customHeight="1">
      <c r="A41" s="452"/>
      <c r="B41" s="350"/>
      <c r="C41" s="40">
        <v>6</v>
      </c>
      <c r="D41" s="445">
        <v>21</v>
      </c>
      <c r="E41" s="36">
        <v>11</v>
      </c>
      <c r="F41" s="36">
        <v>136</v>
      </c>
    </row>
    <row r="42" spans="1:6" ht="20.100000000000001" hidden="1" customHeight="1">
      <c r="A42" s="452"/>
      <c r="B42" s="350"/>
      <c r="C42" s="40">
        <v>7</v>
      </c>
      <c r="D42" s="445">
        <v>38</v>
      </c>
      <c r="E42" s="36">
        <v>10</v>
      </c>
      <c r="F42" s="36">
        <v>164</v>
      </c>
    </row>
    <row r="43" spans="1:6" ht="20.100000000000001" hidden="1" customHeight="1">
      <c r="A43" s="452"/>
      <c r="B43" s="350"/>
      <c r="C43" s="40">
        <v>8</v>
      </c>
      <c r="D43" s="445">
        <v>16</v>
      </c>
      <c r="E43" s="36">
        <v>7</v>
      </c>
      <c r="F43" s="36">
        <v>173</v>
      </c>
    </row>
    <row r="44" spans="1:6" ht="20.100000000000001" hidden="1" customHeight="1">
      <c r="A44" s="452"/>
      <c r="B44" s="350"/>
      <c r="C44" s="40">
        <v>9</v>
      </c>
      <c r="D44" s="445">
        <v>7</v>
      </c>
      <c r="E44" s="36">
        <v>8</v>
      </c>
      <c r="F44" s="36">
        <v>172</v>
      </c>
    </row>
    <row r="45" spans="1:6" ht="20.100000000000001" hidden="1" customHeight="1">
      <c r="A45" s="452"/>
      <c r="B45" s="350"/>
      <c r="C45" s="40">
        <v>10</v>
      </c>
      <c r="D45" s="445">
        <v>40</v>
      </c>
      <c r="E45" s="36">
        <v>13</v>
      </c>
      <c r="F45" s="36">
        <v>199</v>
      </c>
    </row>
    <row r="46" spans="1:6" ht="20.100000000000001" hidden="1" customHeight="1">
      <c r="A46" s="452"/>
      <c r="B46" s="350"/>
      <c r="C46" s="40">
        <v>11</v>
      </c>
      <c r="D46" s="445">
        <v>4</v>
      </c>
      <c r="E46" s="36">
        <v>13</v>
      </c>
      <c r="F46" s="36">
        <v>190</v>
      </c>
    </row>
    <row r="47" spans="1:6" ht="20.100000000000001" hidden="1" customHeight="1">
      <c r="A47" s="453"/>
      <c r="B47" s="19"/>
      <c r="C47" s="377">
        <v>12</v>
      </c>
      <c r="D47" s="445">
        <v>12</v>
      </c>
      <c r="E47" s="66">
        <v>14</v>
      </c>
      <c r="F47" s="66">
        <v>188</v>
      </c>
    </row>
    <row r="48" spans="1:6" ht="20.100000000000001" hidden="1" customHeight="1">
      <c r="A48" s="451">
        <v>2014</v>
      </c>
      <c r="B48" s="346" t="s">
        <v>116</v>
      </c>
      <c r="C48" s="376">
        <v>1</v>
      </c>
      <c r="D48" s="447">
        <v>0</v>
      </c>
      <c r="E48" s="52">
        <v>11</v>
      </c>
      <c r="F48" s="52">
        <v>177</v>
      </c>
    </row>
    <row r="49" spans="1:6" ht="20.100000000000001" hidden="1" customHeight="1">
      <c r="A49" s="452"/>
      <c r="B49" s="350"/>
      <c r="C49" s="160">
        <v>2</v>
      </c>
      <c r="D49" s="445">
        <v>0</v>
      </c>
      <c r="E49" s="36">
        <v>15</v>
      </c>
      <c r="F49" s="36">
        <v>162</v>
      </c>
    </row>
    <row r="50" spans="1:6" ht="20.100000000000001" hidden="1" customHeight="1">
      <c r="A50" s="452"/>
      <c r="B50" s="350"/>
      <c r="C50" s="160">
        <v>3</v>
      </c>
      <c r="D50" s="445">
        <v>0</v>
      </c>
      <c r="E50" s="36">
        <v>12</v>
      </c>
      <c r="F50" s="36">
        <v>150</v>
      </c>
    </row>
    <row r="51" spans="1:6" ht="20.100000000000001" hidden="1" customHeight="1">
      <c r="A51" s="452"/>
      <c r="B51" s="350"/>
      <c r="C51" s="160">
        <v>4</v>
      </c>
      <c r="D51" s="445">
        <v>0</v>
      </c>
      <c r="E51" s="36">
        <v>15</v>
      </c>
      <c r="F51" s="36">
        <v>135</v>
      </c>
    </row>
    <row r="52" spans="1:6" ht="20.100000000000001" hidden="1" customHeight="1">
      <c r="A52" s="452"/>
      <c r="B52" s="350"/>
      <c r="C52" s="160">
        <v>5</v>
      </c>
      <c r="D52" s="445">
        <v>0</v>
      </c>
      <c r="E52" s="36">
        <v>14</v>
      </c>
      <c r="F52" s="36">
        <v>121</v>
      </c>
    </row>
    <row r="53" spans="1:6" ht="20.100000000000001" hidden="1" customHeight="1">
      <c r="A53" s="452"/>
      <c r="B53" s="350"/>
      <c r="C53" s="160">
        <v>6</v>
      </c>
      <c r="D53" s="445">
        <v>24</v>
      </c>
      <c r="E53" s="36">
        <v>14</v>
      </c>
      <c r="F53" s="36">
        <v>131</v>
      </c>
    </row>
    <row r="54" spans="1:6" ht="20.100000000000001" hidden="1" customHeight="1">
      <c r="A54" s="452"/>
      <c r="B54" s="350"/>
      <c r="C54" s="160">
        <v>7</v>
      </c>
      <c r="D54" s="445">
        <v>29</v>
      </c>
      <c r="E54" s="36">
        <v>14</v>
      </c>
      <c r="F54" s="36">
        <v>146</v>
      </c>
    </row>
    <row r="55" spans="1:6" ht="20.100000000000001" hidden="1" customHeight="1">
      <c r="A55" s="452"/>
      <c r="B55" s="350"/>
      <c r="C55" s="160">
        <v>8</v>
      </c>
      <c r="D55" s="445">
        <v>17</v>
      </c>
      <c r="E55" s="36">
        <v>9</v>
      </c>
      <c r="F55" s="36">
        <v>154</v>
      </c>
    </row>
    <row r="56" spans="1:6" ht="20.100000000000001" hidden="1" customHeight="1">
      <c r="A56" s="452"/>
      <c r="B56" s="350"/>
      <c r="C56" s="160">
        <v>9</v>
      </c>
      <c r="D56" s="445">
        <v>9</v>
      </c>
      <c r="E56" s="36">
        <v>11</v>
      </c>
      <c r="F56" s="36">
        <v>152</v>
      </c>
    </row>
    <row r="57" spans="1:6" ht="20.100000000000001" hidden="1" customHeight="1">
      <c r="A57" s="452"/>
      <c r="B57" s="350"/>
      <c r="C57" s="160">
        <v>10</v>
      </c>
      <c r="D57" s="445">
        <v>38</v>
      </c>
      <c r="E57" s="36">
        <v>15</v>
      </c>
      <c r="F57" s="36">
        <v>175</v>
      </c>
    </row>
    <row r="58" spans="1:6" ht="20.100000000000001" hidden="1" customHeight="1">
      <c r="A58" s="452"/>
      <c r="B58" s="350"/>
      <c r="C58" s="160">
        <v>11</v>
      </c>
      <c r="D58" s="445">
        <v>11</v>
      </c>
      <c r="E58" s="36">
        <v>12</v>
      </c>
      <c r="F58" s="36">
        <v>174</v>
      </c>
    </row>
    <row r="59" spans="1:6" ht="20.100000000000001" hidden="1" customHeight="1">
      <c r="A59" s="452"/>
      <c r="B59" s="19"/>
      <c r="C59" s="40">
        <v>12</v>
      </c>
      <c r="D59" s="445">
        <v>0</v>
      </c>
      <c r="E59" s="36">
        <v>16</v>
      </c>
      <c r="F59" s="66">
        <v>158</v>
      </c>
    </row>
    <row r="60" spans="1:6" ht="20.100000000000001" hidden="1" customHeight="1">
      <c r="A60" s="451">
        <v>2015</v>
      </c>
      <c r="B60" s="346" t="s">
        <v>116</v>
      </c>
      <c r="C60" s="375">
        <v>1</v>
      </c>
      <c r="D60" s="447">
        <v>0</v>
      </c>
      <c r="E60" s="52">
        <v>13</v>
      </c>
      <c r="F60" s="52">
        <v>145</v>
      </c>
    </row>
    <row r="61" spans="1:6" ht="20.100000000000001" hidden="1" customHeight="1">
      <c r="A61" s="452"/>
      <c r="B61" s="350"/>
      <c r="C61" s="40">
        <v>2</v>
      </c>
      <c r="D61" s="445">
        <f>F61+E61-F60</f>
        <v>0</v>
      </c>
      <c r="E61" s="36">
        <v>14</v>
      </c>
      <c r="F61" s="36">
        <v>131</v>
      </c>
    </row>
    <row r="62" spans="1:6" ht="20.100000000000001" hidden="1" customHeight="1">
      <c r="A62" s="452"/>
      <c r="B62" s="350"/>
      <c r="C62" s="40">
        <v>3</v>
      </c>
      <c r="D62" s="445">
        <f t="shared" ref="D62:D72" si="0">F62+E62-F61</f>
        <v>0</v>
      </c>
      <c r="E62" s="36">
        <v>12</v>
      </c>
      <c r="F62" s="36">
        <v>119</v>
      </c>
    </row>
    <row r="63" spans="1:6" ht="20.100000000000001" hidden="1" customHeight="1">
      <c r="A63" s="452"/>
      <c r="B63" s="350"/>
      <c r="C63" s="40">
        <v>4</v>
      </c>
      <c r="D63" s="445">
        <f t="shared" si="0"/>
        <v>0</v>
      </c>
      <c r="E63" s="36">
        <v>13</v>
      </c>
      <c r="F63" s="36">
        <v>106</v>
      </c>
    </row>
    <row r="64" spans="1:6" ht="20.100000000000001" hidden="1" customHeight="1">
      <c r="A64" s="452"/>
      <c r="B64" s="350"/>
      <c r="C64" s="40">
        <v>5</v>
      </c>
      <c r="D64" s="445">
        <f t="shared" si="0"/>
        <v>0</v>
      </c>
      <c r="E64" s="36">
        <v>11</v>
      </c>
      <c r="F64" s="36">
        <v>95</v>
      </c>
    </row>
    <row r="65" spans="1:6" ht="20.100000000000001" hidden="1" customHeight="1">
      <c r="A65" s="452"/>
      <c r="B65" s="350"/>
      <c r="C65" s="40">
        <v>6</v>
      </c>
      <c r="D65" s="445">
        <f t="shared" si="0"/>
        <v>22</v>
      </c>
      <c r="E65" s="36">
        <v>13</v>
      </c>
      <c r="F65" s="36">
        <v>104</v>
      </c>
    </row>
    <row r="66" spans="1:6" ht="20.100000000000001" hidden="1" customHeight="1">
      <c r="A66" s="452"/>
      <c r="B66" s="350"/>
      <c r="C66" s="40">
        <v>7</v>
      </c>
      <c r="D66" s="445">
        <f>F66+E66-F65</f>
        <v>29</v>
      </c>
      <c r="E66" s="36">
        <v>11</v>
      </c>
      <c r="F66" s="36">
        <v>122</v>
      </c>
    </row>
    <row r="67" spans="1:6" ht="20.100000000000001" hidden="1" customHeight="1">
      <c r="A67" s="452"/>
      <c r="B67" s="350"/>
      <c r="C67" s="40">
        <v>8</v>
      </c>
      <c r="D67" s="445">
        <f t="shared" si="0"/>
        <v>14</v>
      </c>
      <c r="E67" s="36">
        <v>8</v>
      </c>
      <c r="F67" s="369">
        <v>128</v>
      </c>
    </row>
    <row r="68" spans="1:6" ht="20.100000000000001" hidden="1" customHeight="1">
      <c r="A68" s="452"/>
      <c r="B68" s="350"/>
      <c r="C68" s="40">
        <v>9</v>
      </c>
      <c r="D68" s="445">
        <v>12</v>
      </c>
      <c r="E68" s="36">
        <v>37</v>
      </c>
      <c r="F68" s="369">
        <v>103</v>
      </c>
    </row>
    <row r="69" spans="1:6" ht="20.100000000000001" hidden="1" customHeight="1">
      <c r="A69" s="452"/>
      <c r="B69" s="350"/>
      <c r="C69" s="160">
        <v>10</v>
      </c>
      <c r="D69" s="445">
        <f>F69+E69-F68</f>
        <v>34</v>
      </c>
      <c r="E69" s="36">
        <v>9</v>
      </c>
      <c r="F69" s="369">
        <v>128</v>
      </c>
    </row>
    <row r="70" spans="1:6" ht="20.100000000000001" hidden="1" customHeight="1">
      <c r="A70" s="452"/>
      <c r="B70" s="350"/>
      <c r="C70" s="40">
        <v>11</v>
      </c>
      <c r="D70" s="445">
        <f t="shared" si="0"/>
        <v>5</v>
      </c>
      <c r="E70" s="36">
        <v>9</v>
      </c>
      <c r="F70" s="369">
        <v>124</v>
      </c>
    </row>
    <row r="71" spans="1:6" ht="20.100000000000001" hidden="1" customHeight="1">
      <c r="A71" s="453"/>
      <c r="B71" s="19"/>
      <c r="C71" s="37">
        <v>12</v>
      </c>
      <c r="D71" s="445">
        <f t="shared" si="0"/>
        <v>0</v>
      </c>
      <c r="E71" s="66">
        <v>9</v>
      </c>
      <c r="F71" s="449">
        <v>115</v>
      </c>
    </row>
    <row r="72" spans="1:6" ht="20.100000000000001" hidden="1" customHeight="1">
      <c r="A72" s="451">
        <v>2016</v>
      </c>
      <c r="B72" s="346" t="s">
        <v>116</v>
      </c>
      <c r="C72" s="375">
        <v>1</v>
      </c>
      <c r="D72" s="447">
        <f t="shared" si="0"/>
        <v>0</v>
      </c>
      <c r="E72" s="52">
        <v>8</v>
      </c>
      <c r="F72" s="450">
        <v>107</v>
      </c>
    </row>
    <row r="73" spans="1:6" ht="20.100000000000001" hidden="1" customHeight="1">
      <c r="A73" s="452"/>
      <c r="B73" s="350"/>
      <c r="C73" s="40">
        <v>2</v>
      </c>
      <c r="D73" s="445">
        <v>0</v>
      </c>
      <c r="E73" s="36">
        <v>11</v>
      </c>
      <c r="F73" s="369">
        <v>96</v>
      </c>
    </row>
    <row r="74" spans="1:6" ht="20.100000000000001" hidden="1" customHeight="1">
      <c r="A74" s="452"/>
      <c r="B74" s="350"/>
      <c r="C74" s="40">
        <v>3</v>
      </c>
      <c r="D74" s="445">
        <v>0</v>
      </c>
      <c r="E74" s="36">
        <v>13</v>
      </c>
      <c r="F74" s="369">
        <v>83</v>
      </c>
    </row>
    <row r="75" spans="1:6" ht="20.100000000000001" hidden="1" customHeight="1">
      <c r="A75" s="452"/>
      <c r="B75" s="350"/>
      <c r="C75" s="40">
        <v>4</v>
      </c>
      <c r="D75" s="445">
        <v>0</v>
      </c>
      <c r="E75" s="36">
        <v>9</v>
      </c>
      <c r="F75" s="369">
        <v>74</v>
      </c>
    </row>
    <row r="76" spans="1:6" ht="20.100000000000001" hidden="1" customHeight="1">
      <c r="A76" s="452"/>
      <c r="B76" s="350"/>
      <c r="C76" s="40">
        <v>5</v>
      </c>
      <c r="D76" s="445">
        <v>0</v>
      </c>
      <c r="E76" s="36">
        <v>8</v>
      </c>
      <c r="F76" s="369">
        <v>66</v>
      </c>
    </row>
    <row r="77" spans="1:6" ht="20.100000000000001" hidden="1" customHeight="1">
      <c r="A77" s="452"/>
      <c r="B77" s="350"/>
      <c r="C77" s="160">
        <v>6</v>
      </c>
      <c r="D77" s="445">
        <v>23</v>
      </c>
      <c r="E77" s="36">
        <v>6</v>
      </c>
      <c r="F77" s="369">
        <v>83</v>
      </c>
    </row>
    <row r="78" spans="1:6" ht="20.100000000000001" hidden="1" customHeight="1">
      <c r="A78" s="452"/>
      <c r="B78" s="350"/>
      <c r="C78" s="160">
        <v>7</v>
      </c>
      <c r="D78" s="445">
        <v>24</v>
      </c>
      <c r="E78" s="36">
        <v>10</v>
      </c>
      <c r="F78" s="369">
        <v>97</v>
      </c>
    </row>
    <row r="79" spans="1:6" ht="20.100000000000001" hidden="1" customHeight="1">
      <c r="A79" s="452"/>
      <c r="B79" s="350"/>
      <c r="C79" s="40">
        <v>8</v>
      </c>
      <c r="D79" s="445">
        <f t="shared" ref="D79:D127" si="1">F79+E79-F78</f>
        <v>10</v>
      </c>
      <c r="E79" s="36">
        <v>8</v>
      </c>
      <c r="F79" s="369">
        <v>99</v>
      </c>
    </row>
    <row r="80" spans="1:6" ht="20.100000000000001" hidden="1" customHeight="1">
      <c r="A80" s="452"/>
      <c r="B80" s="350"/>
      <c r="C80" s="40">
        <v>9</v>
      </c>
      <c r="D80" s="445">
        <f t="shared" si="1"/>
        <v>7</v>
      </c>
      <c r="E80" s="36">
        <v>10</v>
      </c>
      <c r="F80" s="369">
        <v>96</v>
      </c>
    </row>
    <row r="81" spans="1:6" ht="20.100000000000001" hidden="1" customHeight="1">
      <c r="A81" s="452"/>
      <c r="B81" s="350"/>
      <c r="C81" s="160">
        <v>10</v>
      </c>
      <c r="D81" s="445">
        <f t="shared" si="1"/>
        <v>39</v>
      </c>
      <c r="E81" s="36">
        <v>8</v>
      </c>
      <c r="F81" s="369">
        <v>127</v>
      </c>
    </row>
    <row r="82" spans="1:6" ht="20.100000000000001" hidden="1" customHeight="1">
      <c r="A82" s="452"/>
      <c r="B82" s="350"/>
      <c r="C82" s="40">
        <v>11</v>
      </c>
      <c r="D82" s="445">
        <f t="shared" si="1"/>
        <v>12</v>
      </c>
      <c r="E82" s="36">
        <v>10</v>
      </c>
      <c r="F82" s="369">
        <v>129</v>
      </c>
    </row>
    <row r="83" spans="1:6" ht="20.100000000000001" hidden="1" customHeight="1">
      <c r="A83" s="452"/>
      <c r="B83" s="350"/>
      <c r="C83" s="40">
        <v>12</v>
      </c>
      <c r="D83" s="445">
        <f t="shared" si="1"/>
        <v>0</v>
      </c>
      <c r="E83" s="36">
        <v>9</v>
      </c>
      <c r="F83" s="369">
        <v>120</v>
      </c>
    </row>
    <row r="84" spans="1:6" ht="20.100000000000001" hidden="1" customHeight="1">
      <c r="A84" s="451">
        <v>2017</v>
      </c>
      <c r="B84" s="346" t="s">
        <v>117</v>
      </c>
      <c r="C84" s="375">
        <v>1</v>
      </c>
      <c r="D84" s="447">
        <f t="shared" si="1"/>
        <v>1</v>
      </c>
      <c r="E84" s="52">
        <v>8</v>
      </c>
      <c r="F84" s="450">
        <v>113</v>
      </c>
    </row>
    <row r="85" spans="1:6" ht="20.100000000000001" hidden="1" customHeight="1">
      <c r="A85" s="452"/>
      <c r="B85" s="350"/>
      <c r="C85" s="40">
        <v>2</v>
      </c>
      <c r="D85" s="445">
        <f t="shared" si="1"/>
        <v>0</v>
      </c>
      <c r="E85" s="36">
        <v>9</v>
      </c>
      <c r="F85" s="369">
        <v>104</v>
      </c>
    </row>
    <row r="86" spans="1:6" ht="20.100000000000001" hidden="1" customHeight="1">
      <c r="A86" s="452"/>
      <c r="B86" s="350"/>
      <c r="C86" s="40">
        <v>3</v>
      </c>
      <c r="D86" s="445">
        <f t="shared" si="1"/>
        <v>0</v>
      </c>
      <c r="E86" s="36">
        <v>8</v>
      </c>
      <c r="F86" s="369">
        <v>96</v>
      </c>
    </row>
    <row r="87" spans="1:6" ht="20.100000000000001" hidden="1" customHeight="1">
      <c r="A87" s="452"/>
      <c r="B87" s="350"/>
      <c r="C87" s="40">
        <v>4</v>
      </c>
      <c r="D87" s="445">
        <f t="shared" si="1"/>
        <v>1</v>
      </c>
      <c r="E87" s="36">
        <v>9</v>
      </c>
      <c r="F87" s="369">
        <v>88</v>
      </c>
    </row>
    <row r="88" spans="1:6" ht="20.100000000000001" hidden="1" customHeight="1">
      <c r="A88" s="452"/>
      <c r="B88" s="350"/>
      <c r="C88" s="40">
        <v>5</v>
      </c>
      <c r="D88" s="445">
        <f t="shared" si="1"/>
        <v>0</v>
      </c>
      <c r="E88" s="36">
        <v>12</v>
      </c>
      <c r="F88" s="369">
        <v>76</v>
      </c>
    </row>
    <row r="89" spans="1:6" ht="20.100000000000001" hidden="1" customHeight="1">
      <c r="A89" s="452"/>
      <c r="B89" s="350"/>
      <c r="C89" s="40">
        <v>6</v>
      </c>
      <c r="D89" s="445">
        <f t="shared" si="1"/>
        <v>22</v>
      </c>
      <c r="E89" s="36">
        <v>9</v>
      </c>
      <c r="F89" s="369">
        <v>89</v>
      </c>
    </row>
    <row r="90" spans="1:6" ht="20.100000000000001" hidden="1" customHeight="1">
      <c r="A90" s="452"/>
      <c r="B90" s="350"/>
      <c r="C90" s="40">
        <v>7</v>
      </c>
      <c r="D90" s="445">
        <f t="shared" si="1"/>
        <v>25</v>
      </c>
      <c r="E90" s="36">
        <v>9</v>
      </c>
      <c r="F90" s="369">
        <v>105</v>
      </c>
    </row>
    <row r="91" spans="1:6" ht="20.100000000000001" hidden="1" customHeight="1">
      <c r="A91" s="452"/>
      <c r="B91" s="350"/>
      <c r="C91" s="160">
        <v>8</v>
      </c>
      <c r="D91" s="445">
        <f t="shared" si="1"/>
        <v>12</v>
      </c>
      <c r="E91" s="36">
        <v>9</v>
      </c>
      <c r="F91" s="369">
        <v>108</v>
      </c>
    </row>
    <row r="92" spans="1:6" ht="20.100000000000001" hidden="1" customHeight="1">
      <c r="A92" s="452"/>
      <c r="B92" s="350"/>
      <c r="C92" s="40">
        <v>9</v>
      </c>
      <c r="D92" s="445">
        <f t="shared" si="1"/>
        <v>1</v>
      </c>
      <c r="E92" s="36">
        <v>12</v>
      </c>
      <c r="F92" s="369">
        <v>97</v>
      </c>
    </row>
    <row r="93" spans="1:6" ht="20.100000000000001" hidden="1" customHeight="1">
      <c r="A93" s="452"/>
      <c r="B93" s="350"/>
      <c r="C93" s="160">
        <v>10</v>
      </c>
      <c r="D93" s="445">
        <f t="shared" si="1"/>
        <v>33</v>
      </c>
      <c r="E93" s="36">
        <v>11</v>
      </c>
      <c r="F93" s="369">
        <v>119</v>
      </c>
    </row>
    <row r="94" spans="1:6" ht="20.100000000000001" hidden="1" customHeight="1">
      <c r="A94" s="452"/>
      <c r="B94" s="350"/>
      <c r="C94" s="160">
        <v>11</v>
      </c>
      <c r="D94" s="445">
        <f t="shared" si="1"/>
        <v>8</v>
      </c>
      <c r="E94" s="36">
        <v>12</v>
      </c>
      <c r="F94" s="369">
        <v>115</v>
      </c>
    </row>
    <row r="95" spans="1:6" ht="20.100000000000001" hidden="1" customHeight="1">
      <c r="A95" s="452"/>
      <c r="B95" s="350"/>
      <c r="C95" s="160">
        <v>12</v>
      </c>
      <c r="D95" s="446">
        <f t="shared" si="1"/>
        <v>0</v>
      </c>
      <c r="E95" s="36">
        <v>12</v>
      </c>
      <c r="F95" s="369">
        <v>103</v>
      </c>
    </row>
    <row r="96" spans="1:6" ht="20.100000000000001" hidden="1" customHeight="1">
      <c r="A96" s="451">
        <v>2018</v>
      </c>
      <c r="B96" s="346" t="s">
        <v>117</v>
      </c>
      <c r="C96" s="375">
        <v>1</v>
      </c>
      <c r="D96" s="447">
        <f t="shared" si="1"/>
        <v>0</v>
      </c>
      <c r="E96" s="52">
        <v>9</v>
      </c>
      <c r="F96" s="450">
        <v>94</v>
      </c>
    </row>
    <row r="97" spans="1:6" ht="20.100000000000001" hidden="1" customHeight="1">
      <c r="A97" s="452"/>
      <c r="B97" s="350"/>
      <c r="C97" s="40">
        <v>2</v>
      </c>
      <c r="D97" s="445">
        <f t="shared" si="1"/>
        <v>2</v>
      </c>
      <c r="E97" s="36">
        <v>8</v>
      </c>
      <c r="F97" s="369">
        <v>88</v>
      </c>
    </row>
    <row r="98" spans="1:6" ht="20.100000000000001" hidden="1" customHeight="1">
      <c r="A98" s="452"/>
      <c r="B98" s="350"/>
      <c r="C98" s="40">
        <v>3</v>
      </c>
      <c r="D98" s="445">
        <f t="shared" si="1"/>
        <v>0</v>
      </c>
      <c r="E98" s="36">
        <v>11</v>
      </c>
      <c r="F98" s="369">
        <v>77</v>
      </c>
    </row>
    <row r="99" spans="1:6" ht="20.100000000000001" hidden="1" customHeight="1">
      <c r="A99" s="452"/>
      <c r="B99" s="350"/>
      <c r="C99" s="40">
        <v>4</v>
      </c>
      <c r="D99" s="445">
        <f t="shared" si="1"/>
        <v>0</v>
      </c>
      <c r="E99" s="36">
        <v>8</v>
      </c>
      <c r="F99" s="369">
        <v>69</v>
      </c>
    </row>
    <row r="100" spans="1:6" ht="20.100000000000001" hidden="1" customHeight="1">
      <c r="A100" s="452"/>
      <c r="B100" s="350"/>
      <c r="C100" s="160">
        <v>5</v>
      </c>
      <c r="D100" s="445">
        <f t="shared" si="1"/>
        <v>0</v>
      </c>
      <c r="E100" s="36">
        <v>12</v>
      </c>
      <c r="F100" s="369">
        <v>57</v>
      </c>
    </row>
    <row r="101" spans="1:6" ht="20.100000000000001" hidden="1" customHeight="1">
      <c r="A101" s="452"/>
      <c r="B101" s="350"/>
      <c r="C101" s="40">
        <v>6</v>
      </c>
      <c r="D101" s="445">
        <f t="shared" si="1"/>
        <v>18</v>
      </c>
      <c r="E101" s="36">
        <v>10</v>
      </c>
      <c r="F101" s="369">
        <v>65</v>
      </c>
    </row>
    <row r="102" spans="1:6" ht="20.100000000000001" hidden="1" customHeight="1">
      <c r="A102" s="452"/>
      <c r="B102" s="350"/>
      <c r="C102" s="40">
        <v>7</v>
      </c>
      <c r="D102" s="445">
        <f t="shared" si="1"/>
        <v>20</v>
      </c>
      <c r="E102" s="36">
        <v>8</v>
      </c>
      <c r="F102" s="369">
        <v>77</v>
      </c>
    </row>
    <row r="103" spans="1:6" ht="20.100000000000001" hidden="1" customHeight="1">
      <c r="A103" s="452"/>
      <c r="B103" s="350"/>
      <c r="C103" s="160">
        <v>8</v>
      </c>
      <c r="D103" s="445">
        <f t="shared" si="1"/>
        <v>9</v>
      </c>
      <c r="E103" s="36">
        <v>8</v>
      </c>
      <c r="F103" s="369">
        <v>78</v>
      </c>
    </row>
    <row r="104" spans="1:6" ht="20.100000000000001" hidden="1" customHeight="1">
      <c r="A104" s="452"/>
      <c r="B104" s="350"/>
      <c r="C104" s="40">
        <v>9</v>
      </c>
      <c r="D104" s="445">
        <v>0</v>
      </c>
      <c r="E104" s="36">
        <v>11</v>
      </c>
      <c r="F104" s="369">
        <v>66</v>
      </c>
    </row>
    <row r="105" spans="1:6" ht="20.100000000000001" hidden="1" customHeight="1">
      <c r="A105" s="452"/>
      <c r="B105" s="350"/>
      <c r="C105" s="40">
        <v>10</v>
      </c>
      <c r="D105" s="445">
        <f t="shared" si="1"/>
        <v>36</v>
      </c>
      <c r="E105" s="36">
        <v>11</v>
      </c>
      <c r="F105" s="369">
        <v>91</v>
      </c>
    </row>
    <row r="106" spans="1:6" ht="20.100000000000001" hidden="1" customHeight="1">
      <c r="A106" s="6"/>
      <c r="B106" s="351"/>
      <c r="C106" s="160">
        <v>11</v>
      </c>
      <c r="D106" s="445">
        <f>F106+E106-F105</f>
        <v>8</v>
      </c>
      <c r="E106" s="36">
        <v>10</v>
      </c>
      <c r="F106" s="369">
        <v>89</v>
      </c>
    </row>
    <row r="107" spans="1:6" ht="20.100000000000001" hidden="1" customHeight="1">
      <c r="A107" s="35"/>
      <c r="B107" s="19"/>
      <c r="C107" s="40">
        <v>12</v>
      </c>
      <c r="D107" s="446">
        <f t="shared" si="1"/>
        <v>0</v>
      </c>
      <c r="E107" s="66">
        <v>11</v>
      </c>
      <c r="F107" s="449">
        <v>78</v>
      </c>
    </row>
    <row r="108" spans="1:6" ht="20.100000000000001" hidden="1" customHeight="1">
      <c r="A108" s="20">
        <v>2019</v>
      </c>
      <c r="B108" s="346" t="s">
        <v>117</v>
      </c>
      <c r="C108" s="376">
        <v>1</v>
      </c>
      <c r="D108" s="445">
        <f t="shared" si="1"/>
        <v>2</v>
      </c>
      <c r="E108" s="52">
        <v>9</v>
      </c>
      <c r="F108" s="450">
        <v>71</v>
      </c>
    </row>
    <row r="109" spans="1:6" ht="20.100000000000001" hidden="1" customHeight="1">
      <c r="A109" s="1"/>
      <c r="B109" s="350"/>
      <c r="C109" s="40">
        <v>2</v>
      </c>
      <c r="D109" s="445">
        <f t="shared" si="1"/>
        <v>0</v>
      </c>
      <c r="E109" s="36">
        <v>10</v>
      </c>
      <c r="F109" s="369">
        <v>61</v>
      </c>
    </row>
    <row r="110" spans="1:6" ht="20.100000000000001" hidden="1" customHeight="1">
      <c r="A110" s="1"/>
      <c r="B110" s="350"/>
      <c r="C110" s="40">
        <v>3</v>
      </c>
      <c r="D110" s="445">
        <f t="shared" si="1"/>
        <v>0</v>
      </c>
      <c r="E110" s="36">
        <v>9</v>
      </c>
      <c r="F110" s="369">
        <v>52</v>
      </c>
    </row>
    <row r="111" spans="1:6" ht="20.100000000000001" hidden="1" customHeight="1">
      <c r="A111" s="1"/>
      <c r="B111" s="350"/>
      <c r="C111" s="40">
        <v>4</v>
      </c>
      <c r="D111" s="445">
        <f t="shared" si="1"/>
        <v>0</v>
      </c>
      <c r="E111" s="36">
        <v>7</v>
      </c>
      <c r="F111" s="369">
        <v>45</v>
      </c>
    </row>
    <row r="112" spans="1:6" ht="20.100000000000001" hidden="1" customHeight="1">
      <c r="A112" s="1"/>
      <c r="B112" s="350"/>
      <c r="C112" s="40">
        <v>5</v>
      </c>
      <c r="D112" s="445">
        <f t="shared" si="1"/>
        <v>0</v>
      </c>
      <c r="E112" s="36">
        <v>7</v>
      </c>
      <c r="F112" s="369">
        <v>38</v>
      </c>
    </row>
    <row r="113" spans="1:6" ht="20.100000000000001" hidden="1" customHeight="1">
      <c r="A113" s="1"/>
      <c r="B113" s="350"/>
      <c r="C113" s="40">
        <v>6</v>
      </c>
      <c r="D113" s="445">
        <f t="shared" si="1"/>
        <v>18</v>
      </c>
      <c r="E113" s="36">
        <v>8</v>
      </c>
      <c r="F113" s="369">
        <v>48</v>
      </c>
    </row>
    <row r="114" spans="1:6" ht="20.100000000000001" hidden="1" customHeight="1">
      <c r="A114" s="1"/>
      <c r="B114" s="350"/>
      <c r="C114" s="160">
        <v>7</v>
      </c>
      <c r="D114" s="445">
        <f t="shared" si="1"/>
        <v>13</v>
      </c>
      <c r="E114" s="36">
        <v>8</v>
      </c>
      <c r="F114" s="369">
        <v>53</v>
      </c>
    </row>
    <row r="115" spans="1:6" ht="20.100000000000001" hidden="1" customHeight="1">
      <c r="A115" s="1"/>
      <c r="B115" s="350"/>
      <c r="C115" s="40">
        <v>8</v>
      </c>
      <c r="D115" s="445">
        <f t="shared" si="1"/>
        <v>14</v>
      </c>
      <c r="E115" s="36">
        <v>4</v>
      </c>
      <c r="F115" s="369">
        <v>63</v>
      </c>
    </row>
    <row r="116" spans="1:6" ht="20.100000000000001" hidden="1" customHeight="1">
      <c r="A116" s="1"/>
      <c r="B116" s="350"/>
      <c r="C116" s="160">
        <v>9</v>
      </c>
      <c r="D116" s="445">
        <f t="shared" si="1"/>
        <v>0</v>
      </c>
      <c r="E116" s="36">
        <v>9</v>
      </c>
      <c r="F116" s="369">
        <v>54</v>
      </c>
    </row>
    <row r="117" spans="1:6" ht="20.100000000000001" hidden="1" customHeight="1">
      <c r="A117" s="1"/>
      <c r="B117" s="350"/>
      <c r="C117" s="40">
        <v>10</v>
      </c>
      <c r="D117" s="445">
        <f t="shared" si="1"/>
        <v>22</v>
      </c>
      <c r="E117" s="36">
        <v>8</v>
      </c>
      <c r="F117" s="369">
        <v>68</v>
      </c>
    </row>
    <row r="118" spans="1:6" ht="20.100000000000001" hidden="1" customHeight="1">
      <c r="A118" s="1"/>
      <c r="B118" s="350"/>
      <c r="C118" s="40">
        <v>11</v>
      </c>
      <c r="D118" s="445">
        <f t="shared" si="1"/>
        <v>16</v>
      </c>
      <c r="E118" s="36">
        <v>9</v>
      </c>
      <c r="F118" s="369">
        <v>75</v>
      </c>
    </row>
    <row r="119" spans="1:6" ht="20.100000000000001" hidden="1" customHeight="1">
      <c r="A119" s="1"/>
      <c r="B119" s="350"/>
      <c r="C119" s="40">
        <v>12</v>
      </c>
      <c r="D119" s="446">
        <f t="shared" si="1"/>
        <v>4</v>
      </c>
      <c r="E119" s="36">
        <v>9</v>
      </c>
      <c r="F119" s="369">
        <v>70</v>
      </c>
    </row>
    <row r="120" spans="1:6" ht="20.100000000000001" hidden="1" customHeight="1">
      <c r="A120" s="20">
        <v>2020</v>
      </c>
      <c r="B120" s="346" t="s">
        <v>117</v>
      </c>
      <c r="C120" s="376">
        <v>1</v>
      </c>
      <c r="D120" s="447">
        <f t="shared" si="1"/>
        <v>0</v>
      </c>
      <c r="E120" s="52">
        <v>7</v>
      </c>
      <c r="F120" s="450">
        <v>63</v>
      </c>
    </row>
    <row r="121" spans="1:6" ht="20.100000000000001" hidden="1" customHeight="1">
      <c r="A121" s="1"/>
      <c r="B121" s="350"/>
      <c r="C121" s="40">
        <v>2</v>
      </c>
      <c r="D121" s="445">
        <f t="shared" si="1"/>
        <v>0</v>
      </c>
      <c r="E121" s="36">
        <v>8</v>
      </c>
      <c r="F121" s="369">
        <v>55</v>
      </c>
    </row>
    <row r="122" spans="1:6" ht="20.100000000000001" hidden="1" customHeight="1">
      <c r="A122" s="1"/>
      <c r="B122" s="350"/>
      <c r="C122" s="40">
        <v>3</v>
      </c>
      <c r="D122" s="445">
        <v>0</v>
      </c>
      <c r="E122" s="36">
        <v>7</v>
      </c>
      <c r="F122" s="369">
        <v>47</v>
      </c>
    </row>
    <row r="123" spans="1:6" ht="20.100000000000001" hidden="1" customHeight="1">
      <c r="A123" s="1"/>
      <c r="B123" s="350"/>
      <c r="C123" s="40">
        <v>4</v>
      </c>
      <c r="D123" s="445">
        <f t="shared" si="1"/>
        <v>1</v>
      </c>
      <c r="E123" s="36">
        <v>8</v>
      </c>
      <c r="F123" s="369">
        <v>40</v>
      </c>
    </row>
    <row r="124" spans="1:6" ht="20.100000000000001" hidden="1" customHeight="1">
      <c r="A124" s="1"/>
      <c r="B124" s="350"/>
      <c r="C124" s="40">
        <v>5</v>
      </c>
      <c r="D124" s="445">
        <f t="shared" si="1"/>
        <v>0</v>
      </c>
      <c r="E124" s="36">
        <v>5</v>
      </c>
      <c r="F124" s="369">
        <v>35</v>
      </c>
    </row>
    <row r="125" spans="1:6" ht="20.100000000000001" hidden="1" customHeight="1">
      <c r="A125" s="1"/>
      <c r="B125" s="350"/>
      <c r="C125" s="40">
        <v>6</v>
      </c>
      <c r="D125" s="445">
        <f t="shared" si="1"/>
        <v>14</v>
      </c>
      <c r="E125" s="36">
        <v>5</v>
      </c>
      <c r="F125" s="369">
        <v>44</v>
      </c>
    </row>
    <row r="126" spans="1:6" ht="20.100000000000001" hidden="1" customHeight="1">
      <c r="A126" s="1"/>
      <c r="B126" s="350"/>
      <c r="C126" s="40">
        <v>7</v>
      </c>
      <c r="D126" s="445">
        <f>F126+E126-F125</f>
        <v>12</v>
      </c>
      <c r="E126" s="36">
        <v>5</v>
      </c>
      <c r="F126" s="369">
        <v>51</v>
      </c>
    </row>
    <row r="127" spans="1:6" ht="20.100000000000001" hidden="1" customHeight="1">
      <c r="A127" s="1"/>
      <c r="B127" s="350"/>
      <c r="C127" s="40">
        <v>8</v>
      </c>
      <c r="D127" s="445">
        <f t="shared" si="1"/>
        <v>13</v>
      </c>
      <c r="E127" s="36">
        <v>5</v>
      </c>
      <c r="F127" s="369">
        <v>59</v>
      </c>
    </row>
    <row r="128" spans="1:6" ht="20.100000000000001" hidden="1" customHeight="1">
      <c r="A128" s="1"/>
      <c r="B128" s="350"/>
      <c r="C128" s="40">
        <v>9</v>
      </c>
      <c r="D128" s="445">
        <f>F128+E128-F127</f>
        <v>3</v>
      </c>
      <c r="E128" s="36">
        <v>3</v>
      </c>
      <c r="F128" s="369">
        <v>59</v>
      </c>
    </row>
    <row r="129" spans="1:6" ht="20.100000000000001" hidden="1" customHeight="1">
      <c r="A129" s="1"/>
      <c r="B129" s="350"/>
      <c r="C129" s="40">
        <v>10</v>
      </c>
      <c r="D129" s="445">
        <f>F129+E129-F128</f>
        <v>24</v>
      </c>
      <c r="E129" s="36">
        <v>6</v>
      </c>
      <c r="F129" s="369">
        <v>77</v>
      </c>
    </row>
    <row r="130" spans="1:6" ht="20.100000000000001" hidden="1" customHeight="1">
      <c r="A130" s="1"/>
      <c r="B130" s="350"/>
      <c r="C130" s="40">
        <v>11</v>
      </c>
      <c r="D130" s="445">
        <f>F130+E130-F129</f>
        <v>5</v>
      </c>
      <c r="E130" s="36">
        <v>6</v>
      </c>
      <c r="F130" s="369">
        <v>76</v>
      </c>
    </row>
    <row r="131" spans="1:6" ht="20.100000000000001" hidden="1" customHeight="1">
      <c r="A131" s="35"/>
      <c r="B131" s="19"/>
      <c r="C131" s="377">
        <v>12</v>
      </c>
      <c r="D131" s="446">
        <f>F131+E131-F130</f>
        <v>1</v>
      </c>
      <c r="E131" s="66">
        <v>8</v>
      </c>
      <c r="F131" s="449">
        <v>69</v>
      </c>
    </row>
    <row r="132" spans="1:6" ht="20.100000000000001" hidden="1" customHeight="1">
      <c r="A132" s="20">
        <v>2021</v>
      </c>
      <c r="B132" s="346" t="s">
        <v>61</v>
      </c>
      <c r="C132" s="376">
        <v>1</v>
      </c>
      <c r="D132" s="445">
        <f t="shared" ref="D132:D143" si="2">F132+E132-F131</f>
        <v>0</v>
      </c>
      <c r="E132" s="52">
        <v>4</v>
      </c>
      <c r="F132" s="450">
        <v>65</v>
      </c>
    </row>
    <row r="133" spans="1:6" ht="20.100000000000001" hidden="1" customHeight="1">
      <c r="A133" s="1"/>
      <c r="B133" s="350"/>
      <c r="C133" s="160">
        <v>2</v>
      </c>
      <c r="D133" s="445">
        <v>0</v>
      </c>
      <c r="E133" s="36">
        <v>4</v>
      </c>
      <c r="F133" s="369">
        <v>60</v>
      </c>
    </row>
    <row r="134" spans="1:6" ht="20.100000000000001" hidden="1" customHeight="1">
      <c r="A134" s="1"/>
      <c r="B134" s="350"/>
      <c r="C134" s="160">
        <v>3</v>
      </c>
      <c r="D134" s="445">
        <v>0</v>
      </c>
      <c r="E134" s="36">
        <v>5</v>
      </c>
      <c r="F134" s="369">
        <v>54</v>
      </c>
    </row>
    <row r="135" spans="1:6" ht="20.100000000000001" hidden="1" customHeight="1">
      <c r="A135" s="1"/>
      <c r="B135" s="350"/>
      <c r="C135" s="160">
        <v>4</v>
      </c>
      <c r="D135" s="445">
        <f t="shared" si="2"/>
        <v>0</v>
      </c>
      <c r="E135" s="36">
        <v>4</v>
      </c>
      <c r="F135" s="369">
        <v>50</v>
      </c>
    </row>
    <row r="136" spans="1:6" ht="20.100000000000001" hidden="1" customHeight="1">
      <c r="A136" s="1"/>
      <c r="B136" s="350"/>
      <c r="C136" s="160">
        <v>5</v>
      </c>
      <c r="D136" s="445">
        <f t="shared" si="2"/>
        <v>0</v>
      </c>
      <c r="E136" s="36">
        <v>4</v>
      </c>
      <c r="F136" s="369">
        <v>46</v>
      </c>
    </row>
    <row r="137" spans="1:6" ht="20.100000000000001" hidden="1" customHeight="1">
      <c r="A137" s="1"/>
      <c r="B137" s="350"/>
      <c r="C137" s="160">
        <v>6</v>
      </c>
      <c r="D137" s="445">
        <f t="shared" si="2"/>
        <v>14</v>
      </c>
      <c r="E137" s="36">
        <v>5</v>
      </c>
      <c r="F137" s="369">
        <v>55</v>
      </c>
    </row>
    <row r="138" spans="1:6" ht="20.100000000000001" hidden="1" customHeight="1">
      <c r="A138" s="1"/>
      <c r="B138" s="350"/>
      <c r="C138" s="160">
        <v>7</v>
      </c>
      <c r="D138" s="445">
        <f t="shared" si="2"/>
        <v>6</v>
      </c>
      <c r="E138" s="36">
        <v>5</v>
      </c>
      <c r="F138" s="369">
        <v>56</v>
      </c>
    </row>
    <row r="139" spans="1:6" ht="20.100000000000001" hidden="1" customHeight="1">
      <c r="A139" s="1"/>
      <c r="B139" s="350"/>
      <c r="C139" s="160">
        <v>8</v>
      </c>
      <c r="D139" s="445">
        <f t="shared" si="2"/>
        <v>10</v>
      </c>
      <c r="E139" s="36">
        <v>5</v>
      </c>
      <c r="F139" s="369">
        <v>61</v>
      </c>
    </row>
    <row r="140" spans="1:6" ht="20.100000000000001" hidden="1" customHeight="1">
      <c r="A140" s="1"/>
      <c r="B140" s="350"/>
      <c r="C140" s="160">
        <v>9</v>
      </c>
      <c r="D140" s="445">
        <f t="shared" si="2"/>
        <v>3</v>
      </c>
      <c r="E140" s="36">
        <v>5</v>
      </c>
      <c r="F140" s="369">
        <v>59</v>
      </c>
    </row>
    <row r="141" spans="1:6" ht="20.100000000000001" hidden="1" customHeight="1">
      <c r="A141" s="1"/>
      <c r="B141" s="350"/>
      <c r="C141" s="160">
        <v>10</v>
      </c>
      <c r="D141" s="445">
        <f t="shared" si="2"/>
        <v>19</v>
      </c>
      <c r="E141" s="36">
        <v>5</v>
      </c>
      <c r="F141" s="369">
        <v>73</v>
      </c>
    </row>
    <row r="142" spans="1:6" ht="20.100000000000001" hidden="1" customHeight="1">
      <c r="A142" s="1"/>
      <c r="B142" s="350"/>
      <c r="C142" s="160">
        <v>11</v>
      </c>
      <c r="D142" s="445">
        <f t="shared" si="2"/>
        <v>4</v>
      </c>
      <c r="E142" s="36">
        <v>7</v>
      </c>
      <c r="F142" s="369">
        <v>70</v>
      </c>
    </row>
    <row r="143" spans="1:6" ht="20.100000000000001" hidden="1" customHeight="1">
      <c r="A143" s="1"/>
      <c r="B143" s="350"/>
      <c r="C143" s="160">
        <v>12</v>
      </c>
      <c r="D143" s="445">
        <f t="shared" si="2"/>
        <v>1</v>
      </c>
      <c r="E143" s="36">
        <v>4</v>
      </c>
      <c r="F143" s="369">
        <v>67</v>
      </c>
    </row>
    <row r="144" spans="1:6" ht="20.100000000000001" hidden="1" customHeight="1">
      <c r="A144" s="20">
        <v>2022</v>
      </c>
      <c r="B144" s="346" t="s">
        <v>61</v>
      </c>
      <c r="C144" s="376">
        <v>1</v>
      </c>
      <c r="D144" s="482">
        <v>0</v>
      </c>
      <c r="E144" s="52">
        <v>4</v>
      </c>
      <c r="F144" s="450">
        <v>62</v>
      </c>
    </row>
    <row r="145" spans="1:6" ht="20.100000000000001" hidden="1" customHeight="1">
      <c r="A145" s="1"/>
      <c r="B145" s="350"/>
      <c r="C145" s="160">
        <v>2</v>
      </c>
      <c r="D145" s="442">
        <v>1</v>
      </c>
      <c r="E145" s="36">
        <v>3</v>
      </c>
      <c r="F145" s="369">
        <v>60</v>
      </c>
    </row>
    <row r="146" spans="1:6" ht="20.100000000000001" hidden="1" customHeight="1">
      <c r="A146" s="1"/>
      <c r="B146" s="350"/>
      <c r="C146" s="160">
        <v>3</v>
      </c>
      <c r="D146" s="442">
        <v>0</v>
      </c>
      <c r="E146" s="36">
        <v>7</v>
      </c>
      <c r="F146" s="369">
        <v>53</v>
      </c>
    </row>
    <row r="147" spans="1:6" ht="20.100000000000001" hidden="1" customHeight="1">
      <c r="A147" s="1"/>
      <c r="B147" s="350"/>
      <c r="C147" s="160">
        <v>4</v>
      </c>
      <c r="D147" s="442">
        <v>0</v>
      </c>
      <c r="E147" s="36">
        <v>5</v>
      </c>
      <c r="F147" s="369">
        <v>48</v>
      </c>
    </row>
    <row r="148" spans="1:6" ht="20.100000000000001" hidden="1" customHeight="1">
      <c r="A148" s="1"/>
      <c r="B148" s="350"/>
      <c r="C148" s="160">
        <v>5</v>
      </c>
      <c r="D148" s="442">
        <v>1</v>
      </c>
      <c r="E148" s="36">
        <v>5</v>
      </c>
      <c r="F148" s="369">
        <v>44</v>
      </c>
    </row>
    <row r="149" spans="1:6" ht="20.100000000000001" hidden="1" customHeight="1">
      <c r="A149" s="1"/>
      <c r="B149" s="350"/>
      <c r="C149" s="160">
        <v>6</v>
      </c>
      <c r="D149" s="442">
        <v>10</v>
      </c>
      <c r="E149" s="36">
        <v>5</v>
      </c>
      <c r="F149" s="369">
        <v>49</v>
      </c>
    </row>
    <row r="150" spans="1:6" ht="20.100000000000001" hidden="1" customHeight="1">
      <c r="A150" s="1"/>
      <c r="B150" s="350"/>
      <c r="C150" s="160">
        <v>7</v>
      </c>
      <c r="D150" s="442">
        <v>8</v>
      </c>
      <c r="E150" s="36">
        <v>5</v>
      </c>
      <c r="F150" s="369">
        <v>52</v>
      </c>
    </row>
    <row r="151" spans="1:6" ht="20.100000000000001" hidden="1" customHeight="1">
      <c r="A151" s="1"/>
      <c r="B151" s="350"/>
      <c r="C151" s="40">
        <v>8</v>
      </c>
      <c r="D151" s="445">
        <v>7</v>
      </c>
      <c r="E151" s="36">
        <v>5</v>
      </c>
      <c r="F151" s="369">
        <v>54</v>
      </c>
    </row>
    <row r="152" spans="1:6" ht="20.100000000000001" hidden="1" customHeight="1">
      <c r="A152" s="1"/>
      <c r="B152" s="350"/>
      <c r="C152" s="40">
        <v>9</v>
      </c>
      <c r="D152" s="445">
        <v>1</v>
      </c>
      <c r="E152" s="36">
        <v>6</v>
      </c>
      <c r="F152" s="369">
        <v>49</v>
      </c>
    </row>
    <row r="153" spans="1:6" ht="20.100000000000001" hidden="1" customHeight="1">
      <c r="A153" s="1"/>
      <c r="B153" s="350"/>
      <c r="C153" s="40">
        <v>10</v>
      </c>
      <c r="D153" s="445">
        <v>18</v>
      </c>
      <c r="E153" s="36">
        <v>5</v>
      </c>
      <c r="F153" s="369">
        <v>62</v>
      </c>
    </row>
    <row r="154" spans="1:6" ht="20.100000000000001" hidden="1" customHeight="1">
      <c r="A154" s="1"/>
      <c r="B154" s="350"/>
      <c r="C154" s="40">
        <v>11</v>
      </c>
      <c r="D154" s="445">
        <v>1</v>
      </c>
      <c r="E154" s="36">
        <v>4</v>
      </c>
      <c r="F154" s="369">
        <v>59</v>
      </c>
    </row>
    <row r="155" spans="1:6" ht="20.100000000000001" hidden="1" customHeight="1">
      <c r="A155" s="1"/>
      <c r="B155" s="350"/>
      <c r="C155" s="160">
        <v>12</v>
      </c>
      <c r="D155" s="445">
        <v>0</v>
      </c>
      <c r="E155" s="36">
        <v>5</v>
      </c>
      <c r="F155" s="369">
        <v>54</v>
      </c>
    </row>
    <row r="156" spans="1:6" ht="20.100000000000001" customHeight="1">
      <c r="A156" s="20">
        <v>2023</v>
      </c>
      <c r="B156" s="346" t="s">
        <v>61</v>
      </c>
      <c r="C156" s="376">
        <v>1</v>
      </c>
      <c r="D156" s="482">
        <v>0</v>
      </c>
      <c r="E156" s="52">
        <v>4</v>
      </c>
      <c r="F156" s="450">
        <v>49</v>
      </c>
    </row>
    <row r="157" spans="1:6" ht="20.100000000000001" customHeight="1">
      <c r="A157" s="1"/>
      <c r="B157" s="350"/>
      <c r="C157" s="160">
        <v>2</v>
      </c>
      <c r="D157" s="442">
        <v>0</v>
      </c>
      <c r="E157" s="36">
        <v>4</v>
      </c>
      <c r="F157" s="369">
        <v>44</v>
      </c>
    </row>
    <row r="158" spans="1:6" ht="20.100000000000001" customHeight="1">
      <c r="A158" s="1"/>
      <c r="B158" s="350"/>
      <c r="C158" s="160">
        <v>3</v>
      </c>
      <c r="D158" s="442">
        <v>2</v>
      </c>
      <c r="E158" s="36">
        <v>5</v>
      </c>
      <c r="F158" s="369">
        <v>41</v>
      </c>
    </row>
    <row r="159" spans="1:6" ht="20.100000000000001" customHeight="1">
      <c r="A159" s="1"/>
      <c r="B159" s="350"/>
      <c r="C159" s="160">
        <v>4</v>
      </c>
      <c r="D159" s="442">
        <v>0</v>
      </c>
      <c r="E159" s="36">
        <v>5</v>
      </c>
      <c r="F159" s="369">
        <v>37</v>
      </c>
    </row>
    <row r="160" spans="1:6" ht="20.100000000000001" customHeight="1">
      <c r="A160" s="1"/>
      <c r="B160" s="350"/>
      <c r="C160" s="160">
        <v>5</v>
      </c>
      <c r="D160" s="442">
        <v>0</v>
      </c>
      <c r="E160" s="36">
        <v>4</v>
      </c>
      <c r="F160" s="369">
        <v>33</v>
      </c>
    </row>
    <row r="161" spans="1:6" ht="20.100000000000001" customHeight="1">
      <c r="A161" s="1"/>
      <c r="B161" s="350"/>
      <c r="C161" s="160">
        <v>6</v>
      </c>
      <c r="D161" s="442">
        <v>9</v>
      </c>
      <c r="E161" s="36">
        <v>5</v>
      </c>
      <c r="F161" s="369">
        <v>34</v>
      </c>
    </row>
    <row r="162" spans="1:6" ht="20.100000000000001" customHeight="1">
      <c r="A162" s="1"/>
      <c r="B162" s="350"/>
      <c r="C162" s="160">
        <v>7</v>
      </c>
      <c r="D162" s="442">
        <v>10</v>
      </c>
      <c r="E162" s="36">
        <v>4</v>
      </c>
      <c r="F162" s="369">
        <v>40</v>
      </c>
    </row>
    <row r="163" spans="1:6" ht="20.100000000000001" customHeight="1">
      <c r="A163" s="1"/>
      <c r="B163" s="350"/>
      <c r="C163" s="160">
        <v>8</v>
      </c>
      <c r="D163" s="442">
        <v>3</v>
      </c>
      <c r="E163" s="36">
        <v>3</v>
      </c>
      <c r="F163" s="369">
        <v>40</v>
      </c>
    </row>
    <row r="164" spans="1:6" ht="20.100000000000001" customHeight="1">
      <c r="A164" s="1"/>
      <c r="B164" s="350"/>
      <c r="C164" s="160">
        <v>9</v>
      </c>
      <c r="D164" s="442">
        <v>1</v>
      </c>
      <c r="E164" s="36">
        <v>3</v>
      </c>
      <c r="F164" s="369">
        <v>38</v>
      </c>
    </row>
    <row r="165" spans="1:6" ht="20.100000000000001" customHeight="1">
      <c r="A165" s="1"/>
      <c r="B165" s="350"/>
      <c r="C165" s="40">
        <v>10</v>
      </c>
      <c r="D165" s="445">
        <v>9</v>
      </c>
      <c r="E165" s="36">
        <v>4</v>
      </c>
      <c r="F165" s="369">
        <v>43</v>
      </c>
    </row>
    <row r="166" spans="1:6" ht="20.100000000000001" customHeight="1">
      <c r="A166" s="1"/>
      <c r="B166" s="350"/>
      <c r="C166" s="40">
        <v>11</v>
      </c>
      <c r="D166" s="445">
        <v>3</v>
      </c>
      <c r="E166" s="36">
        <v>4</v>
      </c>
      <c r="F166" s="369">
        <v>42</v>
      </c>
    </row>
    <row r="167" spans="1:6" ht="20.100000000000001" customHeight="1">
      <c r="A167" s="1"/>
      <c r="B167" s="350"/>
      <c r="C167" s="160">
        <v>12</v>
      </c>
      <c r="D167" s="445">
        <v>1</v>
      </c>
      <c r="E167" s="36">
        <v>5</v>
      </c>
      <c r="F167" s="369">
        <v>38</v>
      </c>
    </row>
    <row r="168" spans="1:6" ht="20.100000000000001" customHeight="1">
      <c r="A168" s="20">
        <v>2024</v>
      </c>
      <c r="B168" s="346" t="s">
        <v>61</v>
      </c>
      <c r="C168" s="376">
        <v>1</v>
      </c>
      <c r="D168" s="482">
        <v>1</v>
      </c>
      <c r="E168" s="52">
        <v>4</v>
      </c>
      <c r="F168" s="450">
        <v>35</v>
      </c>
    </row>
    <row r="169" spans="1:6" ht="20.100000000000001" customHeight="1">
      <c r="A169" s="1"/>
      <c r="B169" s="350"/>
      <c r="C169" s="160">
        <v>2</v>
      </c>
      <c r="D169" s="442">
        <v>0</v>
      </c>
      <c r="E169" s="36">
        <v>4</v>
      </c>
      <c r="F169" s="369">
        <v>31</v>
      </c>
    </row>
    <row r="170" spans="1:6" ht="20.100000000000001" customHeight="1">
      <c r="A170" s="1"/>
      <c r="B170" s="350"/>
      <c r="C170" s="160">
        <v>3</v>
      </c>
      <c r="D170" s="442">
        <v>0</v>
      </c>
      <c r="E170" s="36">
        <v>4</v>
      </c>
      <c r="F170" s="369">
        <v>27</v>
      </c>
    </row>
    <row r="171" spans="1:6" ht="20.100000000000001" customHeight="1">
      <c r="A171" s="1"/>
      <c r="B171" s="350"/>
      <c r="C171" s="160">
        <v>4</v>
      </c>
      <c r="D171" s="442">
        <v>0</v>
      </c>
      <c r="E171" s="36">
        <v>3</v>
      </c>
      <c r="F171" s="369">
        <v>24</v>
      </c>
    </row>
    <row r="172" spans="1:6" ht="20.100000000000001" customHeight="1">
      <c r="A172" s="1"/>
      <c r="B172" s="350"/>
      <c r="C172" s="160">
        <v>5</v>
      </c>
      <c r="D172" s="442">
        <v>3</v>
      </c>
      <c r="E172" s="36">
        <v>3</v>
      </c>
      <c r="F172" s="369">
        <v>24</v>
      </c>
    </row>
    <row r="173" spans="1:6" ht="20.100000000000001" customHeight="1">
      <c r="A173" s="1"/>
      <c r="B173" s="350"/>
      <c r="C173" s="160">
        <v>6</v>
      </c>
      <c r="D173" s="442">
        <v>8</v>
      </c>
      <c r="E173" s="36">
        <v>4</v>
      </c>
      <c r="F173" s="369">
        <v>25</v>
      </c>
    </row>
    <row r="174" spans="1:6" ht="20.100000000000001" customHeight="1">
      <c r="A174" s="1"/>
      <c r="B174" s="350"/>
      <c r="C174" s="160">
        <v>7</v>
      </c>
      <c r="D174" s="442">
        <v>10</v>
      </c>
      <c r="E174" s="36">
        <v>6</v>
      </c>
      <c r="F174" s="369">
        <v>29</v>
      </c>
    </row>
    <row r="175" spans="1:6" ht="20.100000000000001" customHeight="1">
      <c r="A175" s="1"/>
      <c r="B175" s="350"/>
      <c r="C175" s="160">
        <v>8</v>
      </c>
      <c r="D175" s="442">
        <v>3</v>
      </c>
      <c r="E175" s="36">
        <v>4</v>
      </c>
      <c r="F175" s="369">
        <v>27</v>
      </c>
    </row>
    <row r="176" spans="1:6" ht="20.100000000000001" customHeight="1">
      <c r="A176" s="659"/>
      <c r="B176" s="660"/>
      <c r="C176" s="160">
        <v>9</v>
      </c>
      <c r="D176" s="675">
        <v>1</v>
      </c>
      <c r="E176" s="674">
        <v>5</v>
      </c>
      <c r="F176" s="676">
        <v>23</v>
      </c>
    </row>
    <row r="177" spans="1:6" ht="20.100000000000001" customHeight="1">
      <c r="A177" s="659"/>
      <c r="B177" s="660"/>
      <c r="C177" s="670">
        <v>10</v>
      </c>
      <c r="D177" s="445">
        <v>13</v>
      </c>
      <c r="E177" s="674">
        <v>3</v>
      </c>
      <c r="F177" s="676">
        <v>33</v>
      </c>
    </row>
    <row r="178" spans="1:6" ht="20.100000000000001" customHeight="1">
      <c r="A178" s="659"/>
      <c r="B178" s="660"/>
      <c r="C178" s="670">
        <v>11</v>
      </c>
      <c r="D178" s="445">
        <v>0</v>
      </c>
      <c r="E178" s="674">
        <v>4</v>
      </c>
      <c r="F178" s="676">
        <v>29</v>
      </c>
    </row>
    <row r="179" spans="1:6" ht="20.100000000000001" customHeight="1">
      <c r="A179" s="659"/>
      <c r="B179" s="660"/>
      <c r="C179" s="160">
        <v>12</v>
      </c>
      <c r="D179" s="445">
        <v>1</v>
      </c>
      <c r="E179" s="674">
        <v>3</v>
      </c>
      <c r="F179" s="676">
        <v>27</v>
      </c>
    </row>
    <row r="180" spans="1:6" ht="20.100000000000001" customHeight="1" thickBot="1">
      <c r="A180" s="528">
        <v>2025</v>
      </c>
      <c r="B180" s="529" t="s">
        <v>61</v>
      </c>
      <c r="C180" s="530">
        <v>1</v>
      </c>
      <c r="D180" s="677">
        <v>1</v>
      </c>
      <c r="E180" s="678">
        <v>5</v>
      </c>
      <c r="F180" s="679">
        <v>23</v>
      </c>
    </row>
    <row r="181" spans="1:6" ht="15" customHeight="1">
      <c r="A181" s="1"/>
      <c r="B181" s="350"/>
      <c r="C181" s="40"/>
      <c r="D181" s="442"/>
      <c r="E181" s="36"/>
      <c r="F181" s="369"/>
    </row>
    <row r="182" spans="1:6" ht="15" customHeight="1">
      <c r="A182" s="12" t="s">
        <v>477</v>
      </c>
      <c r="B182" s="315"/>
      <c r="C182" s="315"/>
      <c r="D182" s="12"/>
      <c r="E182" s="12"/>
      <c r="F182" s="12"/>
    </row>
    <row r="183" spans="1:6" ht="15" customHeight="1">
      <c r="A183" s="12" t="s">
        <v>428</v>
      </c>
      <c r="B183" s="315"/>
      <c r="C183" s="315"/>
      <c r="D183" s="12"/>
      <c r="E183" s="12"/>
      <c r="F183" s="12"/>
    </row>
    <row r="184" spans="1:6" ht="15" customHeight="1">
      <c r="A184" s="12" t="s">
        <v>429</v>
      </c>
      <c r="B184" s="315"/>
      <c r="C184" s="315"/>
      <c r="D184" s="12"/>
      <c r="E184" s="12"/>
      <c r="F184" s="12"/>
    </row>
    <row r="185" spans="1:6" ht="15" customHeight="1">
      <c r="A185" s="12" t="s">
        <v>478</v>
      </c>
      <c r="B185" s="315"/>
      <c r="C185" s="315"/>
      <c r="D185" s="12"/>
      <c r="E185" s="12"/>
      <c r="F185" s="12"/>
    </row>
    <row r="186" spans="1:6" ht="15" customHeight="1">
      <c r="A186" s="12" t="s">
        <v>430</v>
      </c>
      <c r="B186" s="315"/>
      <c r="C186" s="315"/>
      <c r="D186" s="12"/>
      <c r="E186" s="12"/>
      <c r="F186" s="12"/>
    </row>
    <row r="187" spans="1:6" ht="15" customHeight="1">
      <c r="A187" s="12" t="s">
        <v>431</v>
      </c>
      <c r="B187" s="315"/>
      <c r="C187" s="315"/>
      <c r="D187" s="12"/>
      <c r="E187" s="12"/>
      <c r="F187" s="12"/>
    </row>
    <row r="188" spans="1:6" ht="15" customHeight="1">
      <c r="A188" s="12" t="s">
        <v>432</v>
      </c>
      <c r="B188" s="315"/>
      <c r="C188" s="315"/>
      <c r="D188" s="12"/>
      <c r="E188" s="12"/>
      <c r="F188" s="12"/>
    </row>
  </sheetData>
  <sheetProtection algorithmName="SHA-512" hashValue="G9AVFhLgbj14W5ICHDFgkNbjbbJfJI7UFE6YR0PvTbsWC00CN7w4Z3i8YNV1mm3fdIJnzUjl1Uz8a8DwtyxwSg==" saltValue="j1uYQv9l1aROLVYKz/MqXQ==" spinCount="100000" sheet="1" objects="1" scenarios="1" formatRows="0"/>
  <mergeCells count="3">
    <mergeCell ref="A4:C5"/>
    <mergeCell ref="D4:F4"/>
    <mergeCell ref="F2:F3"/>
  </mergeCells>
  <phoneticPr fontId="4"/>
  <printOptions horizontalCentered="1"/>
  <pageMargins left="0.19685039370078741" right="0.19685039370078741" top="0.59055118110236227" bottom="0.59055118110236227" header="0.31496062992125984" footer="0.31496062992125984"/>
  <pageSetup paperSize="9" orientation="portrait" r:id="rId1"/>
  <headerFooter scaleWithDoc="0" alignWithMargins="0">
    <firstHeader>&amp;L&amp;"ＭＳ Ｐゴシック,太字"&amp;14-資料・国内-</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J348"/>
  <sheetViews>
    <sheetView showGridLines="0" zoomScaleNormal="100" zoomScaleSheetLayoutView="118" workbookViewId="0">
      <pane ySplit="5" topLeftCell="A6" activePane="bottomLeft" state="frozen"/>
      <selection pane="bottomLeft"/>
    </sheetView>
  </sheetViews>
  <sheetFormatPr defaultRowHeight="13.5"/>
  <cols>
    <col min="1" max="1" width="8.625" style="2" customWidth="1"/>
    <col min="2" max="2" width="3.625" style="38" customWidth="1"/>
    <col min="3" max="3" width="5.625" style="38" customWidth="1"/>
    <col min="4" max="9" width="13.625" style="2" customWidth="1"/>
    <col min="10" max="16384" width="9" style="2"/>
  </cols>
  <sheetData>
    <row r="1" spans="1:9" ht="24.95" customHeight="1">
      <c r="A1" s="200" t="s">
        <v>433</v>
      </c>
      <c r="B1" s="40"/>
      <c r="C1" s="437"/>
      <c r="D1" s="33"/>
      <c r="E1" s="33"/>
      <c r="F1" s="33"/>
      <c r="G1" s="6"/>
      <c r="H1" s="6"/>
      <c r="I1" s="6"/>
    </row>
    <row r="2" spans="1:9" ht="24.95" customHeight="1">
      <c r="A2" s="201" t="s">
        <v>434</v>
      </c>
      <c r="B2" s="40"/>
      <c r="C2" s="437"/>
      <c r="D2" s="33"/>
      <c r="E2" s="33"/>
      <c r="F2" s="33"/>
      <c r="G2" s="6"/>
      <c r="H2" s="6"/>
      <c r="I2" s="6"/>
    </row>
    <row r="3" spans="1:9" ht="15" customHeight="1" thickBot="1">
      <c r="A3" s="6"/>
      <c r="B3" s="40"/>
      <c r="C3" s="438"/>
      <c r="D3" s="6"/>
      <c r="E3" s="6"/>
      <c r="F3" s="6"/>
      <c r="G3" s="6"/>
      <c r="H3" s="6"/>
      <c r="I3" s="6"/>
    </row>
    <row r="4" spans="1:9" ht="30" customHeight="1">
      <c r="A4" s="567" t="s">
        <v>448</v>
      </c>
      <c r="B4" s="567"/>
      <c r="C4" s="546"/>
      <c r="D4" s="617" t="s">
        <v>435</v>
      </c>
      <c r="E4" s="584" t="s">
        <v>106</v>
      </c>
      <c r="F4" s="622"/>
      <c r="G4" s="619" t="s">
        <v>436</v>
      </c>
      <c r="H4" s="619" t="s">
        <v>437</v>
      </c>
      <c r="I4" s="558" t="s">
        <v>438</v>
      </c>
    </row>
    <row r="5" spans="1:9" ht="30" customHeight="1" thickBot="1">
      <c r="A5" s="581"/>
      <c r="B5" s="581"/>
      <c r="C5" s="547"/>
      <c r="D5" s="618"/>
      <c r="E5" s="439" t="s">
        <v>107</v>
      </c>
      <c r="F5" s="439" t="s">
        <v>439</v>
      </c>
      <c r="G5" s="620"/>
      <c r="H5" s="620"/>
      <c r="I5" s="621"/>
    </row>
    <row r="6" spans="1:9" ht="20.100000000000001" customHeight="1">
      <c r="A6" s="337"/>
      <c r="B6" s="218"/>
      <c r="C6" s="443"/>
      <c r="D6" s="387"/>
      <c r="E6" s="206"/>
      <c r="F6" s="206"/>
      <c r="G6" s="206"/>
      <c r="H6" s="206"/>
      <c r="I6" s="206"/>
    </row>
    <row r="7" spans="1:9" ht="20.100000000000001" hidden="1" customHeight="1">
      <c r="A7" s="6">
        <v>2002</v>
      </c>
      <c r="B7" s="40"/>
      <c r="C7" s="160"/>
      <c r="D7" s="39">
        <v>17</v>
      </c>
      <c r="E7" s="36">
        <v>607</v>
      </c>
      <c r="F7" s="36">
        <v>414</v>
      </c>
      <c r="G7" s="36">
        <f t="shared" ref="G7:G11" si="0">F7/E7*100</f>
        <v>68.204283360790768</v>
      </c>
      <c r="H7" s="36">
        <v>290.3</v>
      </c>
      <c r="I7" s="36">
        <v>263</v>
      </c>
    </row>
    <row r="8" spans="1:9" ht="20.100000000000001" hidden="1" customHeight="1">
      <c r="A8" s="6">
        <v>2003</v>
      </c>
      <c r="B8" s="40"/>
      <c r="C8" s="160"/>
      <c r="D8" s="39">
        <v>14</v>
      </c>
      <c r="E8" s="36">
        <v>444</v>
      </c>
      <c r="F8" s="36">
        <v>285</v>
      </c>
      <c r="G8" s="36">
        <f t="shared" si="0"/>
        <v>64.189189189189193</v>
      </c>
      <c r="H8" s="36">
        <v>290.39999999999998</v>
      </c>
      <c r="I8" s="36">
        <v>228</v>
      </c>
    </row>
    <row r="9" spans="1:9" ht="20.100000000000001" hidden="1" customHeight="1">
      <c r="A9" s="6">
        <v>2004</v>
      </c>
      <c r="B9" s="40"/>
      <c r="C9" s="160"/>
      <c r="D9" s="39">
        <v>13</v>
      </c>
      <c r="E9" s="36">
        <v>426</v>
      </c>
      <c r="F9" s="36">
        <v>262</v>
      </c>
      <c r="G9" s="36">
        <f t="shared" si="0"/>
        <v>61.502347417840376</v>
      </c>
      <c r="H9" s="36">
        <v>292.3</v>
      </c>
      <c r="I9" s="36">
        <v>208</v>
      </c>
    </row>
    <row r="10" spans="1:9" ht="20.100000000000001" hidden="1" customHeight="1">
      <c r="A10" s="6">
        <v>2005</v>
      </c>
      <c r="B10" s="40"/>
      <c r="C10" s="160"/>
      <c r="D10" s="39">
        <v>10</v>
      </c>
      <c r="E10" s="36">
        <v>203</v>
      </c>
      <c r="F10" s="36">
        <v>126</v>
      </c>
      <c r="G10" s="36">
        <f t="shared" si="0"/>
        <v>62.068965517241381</v>
      </c>
      <c r="H10" s="36">
        <v>268.7</v>
      </c>
      <c r="I10" s="36">
        <v>111</v>
      </c>
    </row>
    <row r="11" spans="1:9" ht="20.100000000000001" hidden="1" customHeight="1">
      <c r="A11" s="6">
        <v>2006</v>
      </c>
      <c r="B11" s="40"/>
      <c r="C11" s="160"/>
      <c r="D11" s="39">
        <v>9</v>
      </c>
      <c r="E11" s="36">
        <v>114</v>
      </c>
      <c r="F11" s="36">
        <v>94</v>
      </c>
      <c r="G11" s="36">
        <f t="shared" si="0"/>
        <v>82.456140350877192</v>
      </c>
      <c r="H11" s="36">
        <v>266</v>
      </c>
      <c r="I11" s="36">
        <v>103</v>
      </c>
    </row>
    <row r="12" spans="1:9" ht="20.100000000000001" hidden="1" customHeight="1">
      <c r="A12" s="6">
        <v>2007</v>
      </c>
      <c r="B12" s="40"/>
      <c r="C12" s="160"/>
      <c r="D12" s="39">
        <v>8</v>
      </c>
      <c r="E12" s="36">
        <v>112</v>
      </c>
      <c r="F12" s="36">
        <v>93</v>
      </c>
      <c r="G12" s="36">
        <f>F12/E12*100</f>
        <v>83.035714285714292</v>
      </c>
      <c r="H12" s="36">
        <v>266</v>
      </c>
      <c r="I12" s="36">
        <v>100</v>
      </c>
    </row>
    <row r="13" spans="1:9" ht="20.100000000000001" hidden="1" customHeight="1">
      <c r="A13" s="6">
        <v>2008</v>
      </c>
      <c r="B13" s="40"/>
      <c r="C13" s="160"/>
      <c r="D13" s="39">
        <v>6</v>
      </c>
      <c r="E13" s="36">
        <v>112</v>
      </c>
      <c r="F13" s="36">
        <v>90</v>
      </c>
      <c r="G13" s="36">
        <f>F13/E13*100</f>
        <v>80.357142857142861</v>
      </c>
      <c r="H13" s="36">
        <v>266</v>
      </c>
      <c r="I13" s="36">
        <v>90</v>
      </c>
    </row>
    <row r="14" spans="1:9" ht="20.100000000000001" hidden="1" customHeight="1">
      <c r="A14" s="6">
        <v>2009</v>
      </c>
      <c r="B14" s="40"/>
      <c r="C14" s="160"/>
      <c r="D14" s="39">
        <v>6</v>
      </c>
      <c r="E14" s="36">
        <v>118</v>
      </c>
      <c r="F14" s="36">
        <v>71</v>
      </c>
      <c r="G14" s="36">
        <v>60.169491525423723</v>
      </c>
      <c r="H14" s="36">
        <v>259</v>
      </c>
      <c r="I14" s="36">
        <v>82</v>
      </c>
    </row>
    <row r="15" spans="1:9" ht="20.100000000000001" hidden="1" customHeight="1">
      <c r="A15" s="6">
        <v>2010</v>
      </c>
      <c r="B15" s="40"/>
      <c r="C15" s="160"/>
      <c r="D15" s="39">
        <v>7</v>
      </c>
      <c r="E15" s="36">
        <v>118</v>
      </c>
      <c r="F15" s="36">
        <v>58</v>
      </c>
      <c r="G15" s="36">
        <v>49</v>
      </c>
      <c r="H15" s="36">
        <v>247</v>
      </c>
      <c r="I15" s="36">
        <v>73</v>
      </c>
    </row>
    <row r="16" spans="1:9" ht="20.100000000000001" hidden="1" customHeight="1">
      <c r="A16" s="6">
        <v>2011</v>
      </c>
      <c r="B16" s="40"/>
      <c r="C16" s="160"/>
      <c r="D16" s="39">
        <v>7</v>
      </c>
      <c r="E16" s="36">
        <v>110</v>
      </c>
      <c r="F16" s="36">
        <v>57</v>
      </c>
      <c r="G16" s="36">
        <v>52</v>
      </c>
      <c r="H16" s="36">
        <v>252</v>
      </c>
      <c r="I16" s="36">
        <v>65</v>
      </c>
    </row>
    <row r="17" spans="1:9" ht="20.100000000000001" hidden="1" customHeight="1">
      <c r="A17" s="6">
        <v>2012</v>
      </c>
      <c r="B17" s="40"/>
      <c r="C17" s="160"/>
      <c r="D17" s="39">
        <v>7</v>
      </c>
      <c r="E17" s="36">
        <v>110</v>
      </c>
      <c r="F17" s="36">
        <v>39</v>
      </c>
      <c r="G17" s="36">
        <v>35</v>
      </c>
      <c r="H17" s="36">
        <v>243</v>
      </c>
      <c r="I17" s="36">
        <v>56</v>
      </c>
    </row>
    <row r="18" spans="1:9" ht="20.100000000000001" hidden="1" customHeight="1">
      <c r="A18" s="6">
        <v>2013</v>
      </c>
      <c r="B18" s="40"/>
      <c r="C18" s="160"/>
      <c r="D18" s="39">
        <v>9</v>
      </c>
      <c r="E18" s="36">
        <v>110</v>
      </c>
      <c r="F18" s="13">
        <v>38</v>
      </c>
      <c r="G18" s="13">
        <v>35</v>
      </c>
      <c r="H18" s="36">
        <v>249</v>
      </c>
      <c r="I18" s="36">
        <v>57</v>
      </c>
    </row>
    <row r="19" spans="1:9" ht="20.100000000000001" hidden="1" customHeight="1">
      <c r="A19" s="6">
        <v>2014</v>
      </c>
      <c r="B19" s="40"/>
      <c r="C19" s="160"/>
      <c r="D19" s="39">
        <v>9</v>
      </c>
      <c r="E19" s="36">
        <v>110</v>
      </c>
      <c r="F19" s="13">
        <v>38</v>
      </c>
      <c r="G19" s="13">
        <v>35</v>
      </c>
      <c r="H19" s="36">
        <v>261</v>
      </c>
      <c r="I19" s="36">
        <v>58</v>
      </c>
    </row>
    <row r="20" spans="1:9" ht="20.100000000000001" customHeight="1">
      <c r="A20" s="6">
        <v>2015</v>
      </c>
      <c r="B20" s="40"/>
      <c r="C20" s="160"/>
      <c r="D20" s="39">
        <v>8</v>
      </c>
      <c r="E20" s="36">
        <v>110</v>
      </c>
      <c r="F20" s="13">
        <v>33</v>
      </c>
      <c r="G20" s="13">
        <v>30</v>
      </c>
      <c r="H20" s="36">
        <v>263</v>
      </c>
      <c r="I20" s="36">
        <v>53</v>
      </c>
    </row>
    <row r="21" spans="1:9" ht="20.100000000000001" customHeight="1">
      <c r="A21" s="6">
        <v>2016</v>
      </c>
      <c r="B21" s="40"/>
      <c r="C21" s="160"/>
      <c r="D21" s="39">
        <v>8</v>
      </c>
      <c r="E21" s="36">
        <v>110</v>
      </c>
      <c r="F21" s="13">
        <v>29</v>
      </c>
      <c r="G21" s="13">
        <v>26</v>
      </c>
      <c r="H21" s="13">
        <v>267</v>
      </c>
      <c r="I21" s="13">
        <v>55</v>
      </c>
    </row>
    <row r="22" spans="1:9" ht="20.100000000000001" customHeight="1">
      <c r="A22" s="6">
        <v>2017</v>
      </c>
      <c r="B22" s="40"/>
      <c r="C22" s="160"/>
      <c r="D22" s="39">
        <v>8</v>
      </c>
      <c r="E22" s="36">
        <v>110</v>
      </c>
      <c r="F22" s="13">
        <v>31.166666666666668</v>
      </c>
      <c r="G22" s="13">
        <v>28</v>
      </c>
      <c r="H22" s="36">
        <v>266</v>
      </c>
      <c r="I22" s="36">
        <v>59</v>
      </c>
    </row>
    <row r="23" spans="1:9" ht="20.100000000000001" customHeight="1">
      <c r="A23" s="6">
        <v>2018</v>
      </c>
      <c r="B23" s="40"/>
      <c r="C23" s="160"/>
      <c r="D23" s="39">
        <v>8</v>
      </c>
      <c r="E23" s="36">
        <v>74</v>
      </c>
      <c r="F23" s="13">
        <v>34</v>
      </c>
      <c r="G23" s="13">
        <v>46</v>
      </c>
      <c r="H23" s="36">
        <v>253</v>
      </c>
      <c r="I23" s="36">
        <v>57</v>
      </c>
    </row>
    <row r="24" spans="1:9" ht="20.100000000000001" customHeight="1">
      <c r="A24" s="6">
        <v>2019</v>
      </c>
      <c r="B24" s="40"/>
      <c r="C24" s="160"/>
      <c r="D24" s="39">
        <v>8</v>
      </c>
      <c r="E24" s="36">
        <v>74</v>
      </c>
      <c r="F24" s="13">
        <v>27</v>
      </c>
      <c r="G24" s="13">
        <v>36</v>
      </c>
      <c r="H24" s="36">
        <v>239</v>
      </c>
      <c r="I24" s="36">
        <v>51</v>
      </c>
    </row>
    <row r="25" spans="1:9" ht="20.100000000000001" customHeight="1">
      <c r="A25" s="6">
        <v>2020</v>
      </c>
      <c r="B25" s="40"/>
      <c r="C25" s="160"/>
      <c r="D25" s="39">
        <v>8</v>
      </c>
      <c r="E25" s="36">
        <v>74</v>
      </c>
      <c r="F25" s="13">
        <v>23</v>
      </c>
      <c r="G25" s="13">
        <v>31</v>
      </c>
      <c r="H25" s="36">
        <v>218</v>
      </c>
      <c r="I25" s="36">
        <v>48</v>
      </c>
    </row>
    <row r="26" spans="1:9" ht="20.100000000000001" customHeight="1">
      <c r="A26" s="6">
        <v>2021</v>
      </c>
      <c r="B26" s="40"/>
      <c r="C26" s="160"/>
      <c r="D26" s="39">
        <v>7</v>
      </c>
      <c r="E26" s="36">
        <v>74</v>
      </c>
      <c r="F26" s="13">
        <v>15</v>
      </c>
      <c r="G26" s="13">
        <v>20</v>
      </c>
      <c r="H26" s="36">
        <v>214</v>
      </c>
      <c r="I26" s="36">
        <v>43</v>
      </c>
    </row>
    <row r="27" spans="1:9" ht="20.100000000000001" customHeight="1">
      <c r="A27" s="6">
        <v>2022</v>
      </c>
      <c r="B27" s="40"/>
      <c r="C27" s="160"/>
      <c r="D27" s="39">
        <v>7</v>
      </c>
      <c r="E27" s="36">
        <v>64</v>
      </c>
      <c r="F27" s="13">
        <v>14</v>
      </c>
      <c r="G27" s="13">
        <v>22</v>
      </c>
      <c r="H27" s="36">
        <v>230</v>
      </c>
      <c r="I27" s="36">
        <v>41</v>
      </c>
    </row>
    <row r="28" spans="1:9" ht="20.100000000000001" customHeight="1">
      <c r="A28" s="672">
        <v>2023</v>
      </c>
      <c r="B28" s="670"/>
      <c r="C28" s="160"/>
      <c r="D28" s="39">
        <v>7</v>
      </c>
      <c r="E28" s="674">
        <v>44</v>
      </c>
      <c r="F28" s="680">
        <v>15</v>
      </c>
      <c r="G28" s="680">
        <v>34</v>
      </c>
      <c r="H28" s="674">
        <v>235</v>
      </c>
      <c r="I28" s="674">
        <v>41</v>
      </c>
    </row>
    <row r="29" spans="1:9" ht="20.100000000000001" customHeight="1">
      <c r="A29" s="16">
        <v>2024</v>
      </c>
      <c r="B29" s="377"/>
      <c r="C29" s="37"/>
      <c r="D29" s="459">
        <v>7</v>
      </c>
      <c r="E29" s="66">
        <v>44</v>
      </c>
      <c r="F29" s="458">
        <v>13</v>
      </c>
      <c r="G29" s="458">
        <v>31</v>
      </c>
      <c r="H29" s="66">
        <v>265</v>
      </c>
      <c r="I29" s="66">
        <v>34</v>
      </c>
    </row>
    <row r="30" spans="1:9" ht="20.100000000000001" hidden="1" customHeight="1">
      <c r="A30" s="6"/>
      <c r="B30" s="40"/>
      <c r="C30" s="160"/>
      <c r="D30" s="39"/>
      <c r="E30" s="36"/>
      <c r="F30" s="13"/>
      <c r="G30" s="13"/>
      <c r="H30" s="36"/>
      <c r="I30" s="36"/>
    </row>
    <row r="31" spans="1:9" ht="20.100000000000001" hidden="1" customHeight="1">
      <c r="A31" s="6">
        <v>2012</v>
      </c>
      <c r="B31" s="40" t="s">
        <v>116</v>
      </c>
      <c r="C31" s="160">
        <v>1</v>
      </c>
      <c r="D31" s="229">
        <v>7</v>
      </c>
      <c r="E31" s="13">
        <v>110</v>
      </c>
      <c r="F31" s="13">
        <v>51</v>
      </c>
      <c r="G31" s="13">
        <v>46</v>
      </c>
      <c r="H31" s="13">
        <v>18</v>
      </c>
      <c r="I31" s="13">
        <v>63</v>
      </c>
    </row>
    <row r="32" spans="1:9" ht="20.100000000000001" hidden="1" customHeight="1">
      <c r="A32" s="6"/>
      <c r="B32" s="40"/>
      <c r="C32" s="160">
        <v>2</v>
      </c>
      <c r="D32" s="229">
        <v>7</v>
      </c>
      <c r="E32" s="13">
        <v>110</v>
      </c>
      <c r="F32" s="13">
        <v>48</v>
      </c>
      <c r="G32" s="13">
        <v>44</v>
      </c>
      <c r="H32" s="13">
        <v>19</v>
      </c>
      <c r="I32" s="13">
        <v>63</v>
      </c>
    </row>
    <row r="33" spans="1:9" ht="20.100000000000001" hidden="1" customHeight="1">
      <c r="A33" s="6"/>
      <c r="B33" s="40"/>
      <c r="C33" s="160">
        <v>3</v>
      </c>
      <c r="D33" s="229">
        <v>7</v>
      </c>
      <c r="E33" s="13">
        <v>110</v>
      </c>
      <c r="F33" s="13">
        <v>47</v>
      </c>
      <c r="G33" s="13">
        <v>43</v>
      </c>
      <c r="H33" s="13">
        <v>19</v>
      </c>
      <c r="I33" s="13">
        <v>63</v>
      </c>
    </row>
    <row r="34" spans="1:9" ht="20.100000000000001" hidden="1" customHeight="1">
      <c r="A34" s="6"/>
      <c r="B34" s="40"/>
      <c r="C34" s="160">
        <v>4</v>
      </c>
      <c r="D34" s="229">
        <v>7</v>
      </c>
      <c r="E34" s="13">
        <v>110</v>
      </c>
      <c r="F34" s="13">
        <v>53</v>
      </c>
      <c r="G34" s="13">
        <v>48</v>
      </c>
      <c r="H34" s="13">
        <v>22</v>
      </c>
      <c r="I34" s="13">
        <v>57</v>
      </c>
    </row>
    <row r="35" spans="1:9" ht="20.100000000000001" hidden="1" customHeight="1">
      <c r="A35" s="6"/>
      <c r="B35" s="40"/>
      <c r="C35" s="160">
        <v>5</v>
      </c>
      <c r="D35" s="229">
        <v>7</v>
      </c>
      <c r="E35" s="13">
        <v>110</v>
      </c>
      <c r="F35" s="13">
        <v>60</v>
      </c>
      <c r="G35" s="13">
        <v>55</v>
      </c>
      <c r="H35" s="13">
        <v>21</v>
      </c>
      <c r="I35" s="13">
        <v>56</v>
      </c>
    </row>
    <row r="36" spans="1:9" ht="20.100000000000001" hidden="1" customHeight="1">
      <c r="A36" s="6"/>
      <c r="B36" s="40"/>
      <c r="C36" s="160">
        <v>6</v>
      </c>
      <c r="D36" s="229">
        <v>7</v>
      </c>
      <c r="E36" s="13">
        <v>110</v>
      </c>
      <c r="F36" s="13">
        <v>50</v>
      </c>
      <c r="G36" s="13">
        <v>45</v>
      </c>
      <c r="H36" s="13">
        <v>22</v>
      </c>
      <c r="I36" s="13">
        <v>56</v>
      </c>
    </row>
    <row r="37" spans="1:9" ht="20.100000000000001" hidden="1" customHeight="1">
      <c r="A37" s="6"/>
      <c r="B37" s="40"/>
      <c r="C37" s="160">
        <v>7</v>
      </c>
      <c r="D37" s="229">
        <v>7</v>
      </c>
      <c r="E37" s="13">
        <v>110</v>
      </c>
      <c r="F37" s="13">
        <v>38</v>
      </c>
      <c r="G37" s="13">
        <v>35</v>
      </c>
      <c r="H37" s="13">
        <v>14</v>
      </c>
      <c r="I37" s="13">
        <v>57</v>
      </c>
    </row>
    <row r="38" spans="1:9" ht="20.100000000000001" hidden="1" customHeight="1">
      <c r="A38" s="6"/>
      <c r="B38" s="40"/>
      <c r="C38" s="160">
        <v>8</v>
      </c>
      <c r="D38" s="229">
        <v>7</v>
      </c>
      <c r="E38" s="13">
        <v>110</v>
      </c>
      <c r="F38" s="13">
        <v>24</v>
      </c>
      <c r="G38" s="13">
        <v>22</v>
      </c>
      <c r="H38" s="13">
        <v>20</v>
      </c>
      <c r="I38" s="13">
        <v>52</v>
      </c>
    </row>
    <row r="39" spans="1:9" ht="20.100000000000001" hidden="1" customHeight="1">
      <c r="A39" s="6"/>
      <c r="B39" s="40"/>
      <c r="C39" s="160">
        <v>9</v>
      </c>
      <c r="D39" s="229">
        <v>7</v>
      </c>
      <c r="E39" s="13">
        <v>110</v>
      </c>
      <c r="F39" s="13">
        <v>29</v>
      </c>
      <c r="G39" s="13">
        <v>26</v>
      </c>
      <c r="H39" s="13">
        <v>21</v>
      </c>
      <c r="I39" s="13">
        <v>52</v>
      </c>
    </row>
    <row r="40" spans="1:9" ht="20.100000000000001" hidden="1" customHeight="1">
      <c r="A40" s="6"/>
      <c r="B40" s="40"/>
      <c r="C40" s="160">
        <v>10</v>
      </c>
      <c r="D40" s="229">
        <v>7</v>
      </c>
      <c r="E40" s="13">
        <v>110</v>
      </c>
      <c r="F40" s="13">
        <v>40</v>
      </c>
      <c r="G40" s="13">
        <v>36</v>
      </c>
      <c r="H40" s="13">
        <v>23</v>
      </c>
      <c r="I40" s="13">
        <v>56</v>
      </c>
    </row>
    <row r="41" spans="1:9" ht="20.100000000000001" hidden="1" customHeight="1">
      <c r="A41" s="6"/>
      <c r="B41" s="40"/>
      <c r="C41" s="160">
        <v>11</v>
      </c>
      <c r="D41" s="229">
        <v>7</v>
      </c>
      <c r="E41" s="13">
        <v>110</v>
      </c>
      <c r="F41" s="13">
        <v>41</v>
      </c>
      <c r="G41" s="13">
        <v>37</v>
      </c>
      <c r="H41" s="13">
        <v>22</v>
      </c>
      <c r="I41" s="13">
        <v>58</v>
      </c>
    </row>
    <row r="42" spans="1:9" ht="20.100000000000001" hidden="1" customHeight="1">
      <c r="A42" s="16"/>
      <c r="B42" s="377"/>
      <c r="C42" s="37">
        <v>12</v>
      </c>
      <c r="D42" s="460">
        <v>7</v>
      </c>
      <c r="E42" s="458">
        <v>110</v>
      </c>
      <c r="F42" s="458">
        <v>39</v>
      </c>
      <c r="G42" s="458">
        <v>35</v>
      </c>
      <c r="H42" s="458">
        <v>22</v>
      </c>
      <c r="I42" s="458">
        <v>56</v>
      </c>
    </row>
    <row r="43" spans="1:9" ht="20.100000000000001" hidden="1" customHeight="1">
      <c r="A43" s="26">
        <v>2013</v>
      </c>
      <c r="B43" s="375" t="s">
        <v>116</v>
      </c>
      <c r="C43" s="376">
        <v>1</v>
      </c>
      <c r="D43" s="461">
        <v>7</v>
      </c>
      <c r="E43" s="457">
        <v>110</v>
      </c>
      <c r="F43" s="457">
        <v>41</v>
      </c>
      <c r="G43" s="457">
        <v>37</v>
      </c>
      <c r="H43" s="457">
        <v>20</v>
      </c>
      <c r="I43" s="457">
        <v>55</v>
      </c>
    </row>
    <row r="44" spans="1:9" ht="20.100000000000001" hidden="1" customHeight="1">
      <c r="A44" s="6"/>
      <c r="B44" s="40"/>
      <c r="C44" s="160">
        <v>2</v>
      </c>
      <c r="D44" s="13">
        <v>7</v>
      </c>
      <c r="E44" s="13">
        <v>110</v>
      </c>
      <c r="F44" s="13">
        <v>36</v>
      </c>
      <c r="G44" s="13">
        <v>33</v>
      </c>
      <c r="H44" s="13">
        <v>21</v>
      </c>
      <c r="I44" s="13">
        <v>55</v>
      </c>
    </row>
    <row r="45" spans="1:9" ht="20.100000000000001" hidden="1" customHeight="1">
      <c r="A45" s="6"/>
      <c r="B45" s="40"/>
      <c r="C45" s="160">
        <v>3</v>
      </c>
      <c r="D45" s="229">
        <v>7</v>
      </c>
      <c r="E45" s="13">
        <v>110</v>
      </c>
      <c r="F45" s="13">
        <v>35</v>
      </c>
      <c r="G45" s="13">
        <v>32</v>
      </c>
      <c r="H45" s="13">
        <v>22</v>
      </c>
      <c r="I45" s="13">
        <v>55</v>
      </c>
    </row>
    <row r="46" spans="1:9" ht="20.100000000000001" hidden="1" customHeight="1">
      <c r="A46" s="6"/>
      <c r="B46" s="40"/>
      <c r="C46" s="160">
        <v>4</v>
      </c>
      <c r="D46" s="229">
        <v>7</v>
      </c>
      <c r="E46" s="13">
        <v>110</v>
      </c>
      <c r="F46" s="13">
        <v>36</v>
      </c>
      <c r="G46" s="13">
        <v>33</v>
      </c>
      <c r="H46" s="13">
        <v>22</v>
      </c>
      <c r="I46" s="13">
        <v>58</v>
      </c>
    </row>
    <row r="47" spans="1:9" ht="20.100000000000001" hidden="1" customHeight="1">
      <c r="A47" s="6"/>
      <c r="B47" s="40"/>
      <c r="C47" s="160">
        <v>5</v>
      </c>
      <c r="D47" s="229">
        <v>7</v>
      </c>
      <c r="E47" s="13">
        <v>110</v>
      </c>
      <c r="F47" s="13">
        <v>33</v>
      </c>
      <c r="G47" s="13">
        <v>30</v>
      </c>
      <c r="H47" s="13">
        <v>22</v>
      </c>
      <c r="I47" s="13">
        <v>60</v>
      </c>
    </row>
    <row r="48" spans="1:9" ht="20.100000000000001" hidden="1" customHeight="1">
      <c r="A48" s="6"/>
      <c r="B48" s="40"/>
      <c r="C48" s="160">
        <v>6</v>
      </c>
      <c r="D48" s="229">
        <v>9</v>
      </c>
      <c r="E48" s="13">
        <v>110</v>
      </c>
      <c r="F48" s="13">
        <v>34</v>
      </c>
      <c r="G48" s="13">
        <v>31</v>
      </c>
      <c r="H48" s="13">
        <v>18</v>
      </c>
      <c r="I48" s="13">
        <v>67</v>
      </c>
    </row>
    <row r="49" spans="1:9" ht="20.100000000000001" hidden="1" customHeight="1">
      <c r="A49" s="6"/>
      <c r="B49" s="40"/>
      <c r="C49" s="160">
        <v>7</v>
      </c>
      <c r="D49" s="229">
        <v>8</v>
      </c>
      <c r="E49" s="13">
        <v>110</v>
      </c>
      <c r="F49" s="13">
        <v>25</v>
      </c>
      <c r="G49" s="13">
        <v>23</v>
      </c>
      <c r="H49" s="13">
        <v>23</v>
      </c>
      <c r="I49" s="13">
        <v>61</v>
      </c>
    </row>
    <row r="50" spans="1:9" ht="20.100000000000001" hidden="1" customHeight="1">
      <c r="A50" s="6"/>
      <c r="B50" s="40"/>
      <c r="C50" s="160">
        <v>8</v>
      </c>
      <c r="D50" s="229">
        <v>6</v>
      </c>
      <c r="E50" s="13">
        <v>110</v>
      </c>
      <c r="F50" s="13">
        <v>16</v>
      </c>
      <c r="G50" s="13">
        <v>15</v>
      </c>
      <c r="H50" s="13">
        <v>20</v>
      </c>
      <c r="I50" s="13">
        <v>53</v>
      </c>
    </row>
    <row r="51" spans="1:9" ht="20.100000000000001" hidden="1" customHeight="1">
      <c r="A51" s="6"/>
      <c r="B51" s="40"/>
      <c r="C51" s="160">
        <v>9</v>
      </c>
      <c r="D51" s="229">
        <v>7</v>
      </c>
      <c r="E51" s="13">
        <v>110</v>
      </c>
      <c r="F51" s="13">
        <v>33</v>
      </c>
      <c r="G51" s="13">
        <v>30</v>
      </c>
      <c r="H51" s="13">
        <v>14</v>
      </c>
      <c r="I51" s="13">
        <v>59</v>
      </c>
    </row>
    <row r="52" spans="1:9" ht="20.100000000000001" hidden="1" customHeight="1">
      <c r="A52" s="6"/>
      <c r="B52" s="40"/>
      <c r="C52" s="160">
        <v>10</v>
      </c>
      <c r="D52" s="229">
        <v>7</v>
      </c>
      <c r="E52" s="13">
        <v>110</v>
      </c>
      <c r="F52" s="13">
        <v>36</v>
      </c>
      <c r="G52" s="13">
        <v>33</v>
      </c>
      <c r="H52" s="13">
        <v>23</v>
      </c>
      <c r="I52" s="13">
        <v>59</v>
      </c>
    </row>
    <row r="53" spans="1:9" ht="20.100000000000001" hidden="1" customHeight="1">
      <c r="A53" s="6"/>
      <c r="B53" s="40"/>
      <c r="C53" s="160">
        <v>11</v>
      </c>
      <c r="D53" s="229">
        <v>7</v>
      </c>
      <c r="E53" s="13">
        <v>110</v>
      </c>
      <c r="F53" s="13">
        <v>37</v>
      </c>
      <c r="G53" s="13">
        <v>34</v>
      </c>
      <c r="H53" s="13">
        <v>22</v>
      </c>
      <c r="I53" s="13">
        <v>57</v>
      </c>
    </row>
    <row r="54" spans="1:9" ht="20.100000000000001" hidden="1" customHeight="1">
      <c r="A54" s="6"/>
      <c r="B54" s="40"/>
      <c r="C54" s="160">
        <v>12</v>
      </c>
      <c r="D54" s="229">
        <v>7</v>
      </c>
      <c r="E54" s="13">
        <v>110</v>
      </c>
      <c r="F54" s="13">
        <v>38</v>
      </c>
      <c r="G54" s="13">
        <v>35</v>
      </c>
      <c r="H54" s="13">
        <v>22</v>
      </c>
      <c r="I54" s="13">
        <v>57</v>
      </c>
    </row>
    <row r="55" spans="1:9" ht="20.100000000000001" hidden="1" customHeight="1">
      <c r="A55" s="26">
        <v>2014</v>
      </c>
      <c r="B55" s="375" t="s">
        <v>117</v>
      </c>
      <c r="C55" s="376">
        <v>1</v>
      </c>
      <c r="D55" s="457">
        <v>6</v>
      </c>
      <c r="E55" s="457">
        <v>110</v>
      </c>
      <c r="F55" s="457">
        <v>38</v>
      </c>
      <c r="G55" s="457">
        <v>35</v>
      </c>
      <c r="H55" s="457">
        <v>20</v>
      </c>
      <c r="I55" s="457">
        <v>57</v>
      </c>
    </row>
    <row r="56" spans="1:9" ht="20.100000000000001" hidden="1" customHeight="1">
      <c r="A56" s="6"/>
      <c r="B56" s="40"/>
      <c r="C56" s="160">
        <v>2</v>
      </c>
      <c r="D56" s="13">
        <v>6</v>
      </c>
      <c r="E56" s="13">
        <v>110</v>
      </c>
      <c r="F56" s="13">
        <v>37</v>
      </c>
      <c r="G56" s="13">
        <v>34</v>
      </c>
      <c r="H56" s="13">
        <v>23</v>
      </c>
      <c r="I56" s="13">
        <v>57</v>
      </c>
    </row>
    <row r="57" spans="1:9" ht="20.100000000000001" hidden="1" customHeight="1">
      <c r="A57" s="6"/>
      <c r="B57" s="40"/>
      <c r="C57" s="160">
        <v>3</v>
      </c>
      <c r="D57" s="13">
        <v>6</v>
      </c>
      <c r="E57" s="13">
        <v>110</v>
      </c>
      <c r="F57" s="13">
        <v>37</v>
      </c>
      <c r="G57" s="13">
        <v>34</v>
      </c>
      <c r="H57" s="13">
        <v>22</v>
      </c>
      <c r="I57" s="13">
        <v>57</v>
      </c>
    </row>
    <row r="58" spans="1:9" ht="20.100000000000001" hidden="1" customHeight="1">
      <c r="A58" s="6"/>
      <c r="B58" s="40"/>
      <c r="C58" s="160">
        <v>4</v>
      </c>
      <c r="D58" s="13">
        <v>7</v>
      </c>
      <c r="E58" s="13">
        <v>110</v>
      </c>
      <c r="F58" s="13">
        <v>37</v>
      </c>
      <c r="G58" s="13">
        <v>34</v>
      </c>
      <c r="H58" s="13">
        <v>23</v>
      </c>
      <c r="I58" s="13">
        <v>57</v>
      </c>
    </row>
    <row r="59" spans="1:9" ht="20.100000000000001" hidden="1" customHeight="1">
      <c r="A59" s="6"/>
      <c r="B59" s="40"/>
      <c r="C59" s="160">
        <v>5</v>
      </c>
      <c r="D59" s="13">
        <v>7</v>
      </c>
      <c r="E59" s="13">
        <v>110</v>
      </c>
      <c r="F59" s="13">
        <v>37</v>
      </c>
      <c r="G59" s="13">
        <v>34</v>
      </c>
      <c r="H59" s="13">
        <v>22</v>
      </c>
      <c r="I59" s="13">
        <v>57</v>
      </c>
    </row>
    <row r="60" spans="1:9" ht="20.100000000000001" hidden="1" customHeight="1">
      <c r="A60" s="6"/>
      <c r="B60" s="40"/>
      <c r="C60" s="160">
        <v>6</v>
      </c>
      <c r="D60" s="13">
        <v>9</v>
      </c>
      <c r="E60" s="13">
        <v>110</v>
      </c>
      <c r="F60" s="13">
        <v>38</v>
      </c>
      <c r="G60" s="13">
        <v>35</v>
      </c>
      <c r="H60" s="13">
        <v>23</v>
      </c>
      <c r="I60" s="13">
        <v>62</v>
      </c>
    </row>
    <row r="61" spans="1:9" ht="20.100000000000001" hidden="1" customHeight="1">
      <c r="A61" s="6"/>
      <c r="B61" s="40"/>
      <c r="C61" s="160">
        <v>7</v>
      </c>
      <c r="D61" s="13">
        <v>9</v>
      </c>
      <c r="E61" s="13">
        <v>110</v>
      </c>
      <c r="F61" s="13">
        <v>39</v>
      </c>
      <c r="G61" s="13">
        <v>35</v>
      </c>
      <c r="H61" s="13">
        <v>20</v>
      </c>
      <c r="I61" s="13">
        <v>62</v>
      </c>
    </row>
    <row r="62" spans="1:9" ht="20.100000000000001" hidden="1" customHeight="1">
      <c r="A62" s="6"/>
      <c r="B62" s="40"/>
      <c r="C62" s="160">
        <v>8</v>
      </c>
      <c r="D62" s="13">
        <v>6</v>
      </c>
      <c r="E62" s="13">
        <v>110</v>
      </c>
      <c r="F62" s="13">
        <v>26</v>
      </c>
      <c r="G62" s="13">
        <v>24</v>
      </c>
      <c r="H62" s="13">
        <v>23</v>
      </c>
      <c r="I62" s="13">
        <v>50</v>
      </c>
    </row>
    <row r="63" spans="1:9" ht="20.100000000000001" hidden="1" customHeight="1">
      <c r="A63" s="6"/>
      <c r="B63" s="40"/>
      <c r="C63" s="160">
        <v>9</v>
      </c>
      <c r="D63" s="13">
        <v>7</v>
      </c>
      <c r="E63" s="13">
        <v>110</v>
      </c>
      <c r="F63" s="13">
        <v>38</v>
      </c>
      <c r="G63" s="13">
        <v>35</v>
      </c>
      <c r="H63" s="13">
        <v>19</v>
      </c>
      <c r="I63" s="13">
        <v>58</v>
      </c>
    </row>
    <row r="64" spans="1:9" ht="20.100000000000001" hidden="1" customHeight="1">
      <c r="A64" s="6"/>
      <c r="B64" s="40"/>
      <c r="C64" s="160">
        <v>10</v>
      </c>
      <c r="D64" s="229">
        <v>8</v>
      </c>
      <c r="E64" s="13">
        <v>110</v>
      </c>
      <c r="F64" s="13">
        <v>38</v>
      </c>
      <c r="G64" s="13">
        <v>35</v>
      </c>
      <c r="H64" s="13">
        <v>23</v>
      </c>
      <c r="I64" s="13">
        <v>62</v>
      </c>
    </row>
    <row r="65" spans="1:9" ht="20.100000000000001" hidden="1" customHeight="1">
      <c r="A65" s="6"/>
      <c r="B65" s="40"/>
      <c r="C65" s="160">
        <v>11</v>
      </c>
      <c r="D65" s="229">
        <v>8</v>
      </c>
      <c r="E65" s="13">
        <v>110</v>
      </c>
      <c r="F65" s="13">
        <v>37</v>
      </c>
      <c r="G65" s="13">
        <v>34</v>
      </c>
      <c r="H65" s="13">
        <v>21</v>
      </c>
      <c r="I65" s="13">
        <v>62</v>
      </c>
    </row>
    <row r="66" spans="1:9" ht="20.100000000000001" hidden="1" customHeight="1">
      <c r="A66" s="16"/>
      <c r="B66" s="377"/>
      <c r="C66" s="37">
        <v>12</v>
      </c>
      <c r="D66" s="460">
        <v>7</v>
      </c>
      <c r="E66" s="458">
        <v>110</v>
      </c>
      <c r="F66" s="458">
        <v>38</v>
      </c>
      <c r="G66" s="458">
        <v>35</v>
      </c>
      <c r="H66" s="458">
        <v>22</v>
      </c>
      <c r="I66" s="458">
        <v>58</v>
      </c>
    </row>
    <row r="67" spans="1:9" ht="20.100000000000001" hidden="1" customHeight="1">
      <c r="A67" s="26">
        <v>2015</v>
      </c>
      <c r="B67" s="375" t="s">
        <v>117</v>
      </c>
      <c r="C67" s="375">
        <v>1</v>
      </c>
      <c r="D67" s="461">
        <v>7</v>
      </c>
      <c r="E67" s="457">
        <v>110</v>
      </c>
      <c r="F67" s="457">
        <v>37</v>
      </c>
      <c r="G67" s="457">
        <v>34</v>
      </c>
      <c r="H67" s="457">
        <v>20</v>
      </c>
      <c r="I67" s="457">
        <v>57</v>
      </c>
    </row>
    <row r="68" spans="1:9" ht="20.100000000000001" hidden="1" customHeight="1">
      <c r="A68" s="6"/>
      <c r="B68" s="40"/>
      <c r="C68" s="40">
        <v>2</v>
      </c>
      <c r="D68" s="229">
        <v>7</v>
      </c>
      <c r="E68" s="13">
        <v>110</v>
      </c>
      <c r="F68" s="13">
        <v>39</v>
      </c>
      <c r="G68" s="13">
        <v>35</v>
      </c>
      <c r="H68" s="13">
        <v>21</v>
      </c>
      <c r="I68" s="13">
        <v>57</v>
      </c>
    </row>
    <row r="69" spans="1:9" ht="20.100000000000001" hidden="1" customHeight="1">
      <c r="A69" s="6"/>
      <c r="B69" s="40"/>
      <c r="C69" s="40">
        <v>3</v>
      </c>
      <c r="D69" s="229">
        <v>6</v>
      </c>
      <c r="E69" s="13">
        <v>110</v>
      </c>
      <c r="F69" s="13">
        <v>38</v>
      </c>
      <c r="G69" s="13">
        <v>35</v>
      </c>
      <c r="H69" s="13">
        <v>23</v>
      </c>
      <c r="I69" s="13">
        <v>61</v>
      </c>
    </row>
    <row r="70" spans="1:9" ht="20.100000000000001" hidden="1" customHeight="1">
      <c r="A70" s="6"/>
      <c r="B70" s="40"/>
      <c r="C70" s="40">
        <v>4</v>
      </c>
      <c r="D70" s="229">
        <v>6</v>
      </c>
      <c r="E70" s="13">
        <v>110</v>
      </c>
      <c r="F70" s="13">
        <v>38</v>
      </c>
      <c r="G70" s="13">
        <v>35</v>
      </c>
      <c r="H70" s="13">
        <v>23</v>
      </c>
      <c r="I70" s="13">
        <v>60</v>
      </c>
    </row>
    <row r="71" spans="1:9" ht="20.100000000000001" hidden="1" customHeight="1">
      <c r="A71" s="6"/>
      <c r="B71" s="40"/>
      <c r="C71" s="40">
        <v>5</v>
      </c>
      <c r="D71" s="229">
        <v>7</v>
      </c>
      <c r="E71" s="13">
        <v>110</v>
      </c>
      <c r="F71" s="13">
        <v>37</v>
      </c>
      <c r="G71" s="13">
        <v>34</v>
      </c>
      <c r="H71" s="13">
        <v>20</v>
      </c>
      <c r="I71" s="13">
        <v>60</v>
      </c>
    </row>
    <row r="72" spans="1:9" ht="20.100000000000001" hidden="1" customHeight="1">
      <c r="A72" s="6"/>
      <c r="B72" s="40"/>
      <c r="C72" s="40">
        <v>6</v>
      </c>
      <c r="D72" s="229">
        <v>8</v>
      </c>
      <c r="E72" s="13">
        <v>110</v>
      </c>
      <c r="F72" s="13">
        <v>39</v>
      </c>
      <c r="G72" s="13">
        <v>35</v>
      </c>
      <c r="H72" s="13">
        <v>23</v>
      </c>
      <c r="I72" s="13">
        <v>60</v>
      </c>
    </row>
    <row r="73" spans="1:9" ht="20.100000000000001" hidden="1" customHeight="1">
      <c r="A73" s="6"/>
      <c r="B73" s="40"/>
      <c r="C73" s="40">
        <v>7</v>
      </c>
      <c r="D73" s="229">
        <v>8</v>
      </c>
      <c r="E73" s="13">
        <v>110</v>
      </c>
      <c r="F73" s="13">
        <v>35</v>
      </c>
      <c r="G73" s="13">
        <v>32</v>
      </c>
      <c r="H73" s="13">
        <v>22</v>
      </c>
      <c r="I73" s="13">
        <v>60</v>
      </c>
    </row>
    <row r="74" spans="1:9" ht="20.100000000000001" hidden="1" customHeight="1">
      <c r="A74" s="6"/>
      <c r="B74" s="40"/>
      <c r="C74" s="40">
        <v>8</v>
      </c>
      <c r="D74" s="229">
        <v>6</v>
      </c>
      <c r="E74" s="13">
        <v>110</v>
      </c>
      <c r="F74" s="13">
        <v>26</v>
      </c>
      <c r="G74" s="13">
        <v>24</v>
      </c>
      <c r="H74" s="13">
        <v>20</v>
      </c>
      <c r="I74" s="13">
        <v>48</v>
      </c>
    </row>
    <row r="75" spans="1:9" ht="20.100000000000001" hidden="1" customHeight="1">
      <c r="A75" s="6"/>
      <c r="B75" s="40"/>
      <c r="C75" s="40">
        <v>9</v>
      </c>
      <c r="D75" s="229">
        <v>6</v>
      </c>
      <c r="E75" s="13">
        <v>110</v>
      </c>
      <c r="F75" s="13">
        <v>23</v>
      </c>
      <c r="G75" s="13">
        <v>21</v>
      </c>
      <c r="H75" s="13">
        <v>23</v>
      </c>
      <c r="I75" s="13">
        <v>48</v>
      </c>
    </row>
    <row r="76" spans="1:9" ht="20.100000000000001" hidden="1" customHeight="1">
      <c r="A76" s="6"/>
      <c r="B76" s="40"/>
      <c r="C76" s="160">
        <v>10</v>
      </c>
      <c r="D76" s="229">
        <v>6</v>
      </c>
      <c r="E76" s="13">
        <v>110</v>
      </c>
      <c r="F76" s="13">
        <v>25</v>
      </c>
      <c r="G76" s="13">
        <v>23</v>
      </c>
      <c r="H76" s="13">
        <v>23</v>
      </c>
      <c r="I76" s="13">
        <v>53</v>
      </c>
    </row>
    <row r="77" spans="1:9" ht="20.100000000000001" hidden="1" customHeight="1">
      <c r="A77" s="6"/>
      <c r="B77" s="40"/>
      <c r="C77" s="160">
        <v>11</v>
      </c>
      <c r="D77" s="229">
        <v>7</v>
      </c>
      <c r="E77" s="13">
        <v>110</v>
      </c>
      <c r="F77" s="13">
        <v>27</v>
      </c>
      <c r="G77" s="13">
        <v>25</v>
      </c>
      <c r="H77" s="13">
        <v>22</v>
      </c>
      <c r="I77" s="13">
        <v>53</v>
      </c>
    </row>
    <row r="78" spans="1:9" ht="20.100000000000001" hidden="1" customHeight="1">
      <c r="A78" s="16"/>
      <c r="B78" s="377"/>
      <c r="C78" s="37">
        <v>12</v>
      </c>
      <c r="D78" s="460">
        <v>7</v>
      </c>
      <c r="E78" s="458">
        <v>110</v>
      </c>
      <c r="F78" s="458">
        <v>27</v>
      </c>
      <c r="G78" s="458">
        <v>25</v>
      </c>
      <c r="H78" s="458">
        <v>23</v>
      </c>
      <c r="I78" s="458">
        <v>53</v>
      </c>
    </row>
    <row r="79" spans="1:9" ht="20.100000000000001" hidden="1" customHeight="1">
      <c r="A79" s="26">
        <v>2016</v>
      </c>
      <c r="B79" s="375" t="s">
        <v>117</v>
      </c>
      <c r="C79" s="375">
        <v>1</v>
      </c>
      <c r="D79" s="461">
        <v>7</v>
      </c>
      <c r="E79" s="457">
        <v>110</v>
      </c>
      <c r="F79" s="457">
        <v>25</v>
      </c>
      <c r="G79" s="457">
        <v>23</v>
      </c>
      <c r="H79" s="457">
        <v>19</v>
      </c>
      <c r="I79" s="457">
        <v>53</v>
      </c>
    </row>
    <row r="80" spans="1:9" ht="20.100000000000001" hidden="1" customHeight="1">
      <c r="A80" s="6"/>
      <c r="B80" s="40"/>
      <c r="C80" s="40">
        <v>2</v>
      </c>
      <c r="D80" s="229">
        <v>6</v>
      </c>
      <c r="E80" s="13">
        <v>110</v>
      </c>
      <c r="F80" s="13">
        <v>34</v>
      </c>
      <c r="G80" s="13">
        <v>31</v>
      </c>
      <c r="H80" s="13">
        <v>22</v>
      </c>
      <c r="I80" s="13">
        <v>57</v>
      </c>
    </row>
    <row r="81" spans="1:9" ht="20.100000000000001" hidden="1" customHeight="1">
      <c r="A81" s="6"/>
      <c r="B81" s="40"/>
      <c r="C81" s="40">
        <v>3</v>
      </c>
      <c r="D81" s="229">
        <v>6</v>
      </c>
      <c r="E81" s="13">
        <v>110</v>
      </c>
      <c r="F81" s="13">
        <v>36</v>
      </c>
      <c r="G81" s="13">
        <v>33</v>
      </c>
      <c r="H81" s="13">
        <v>23</v>
      </c>
      <c r="I81" s="13">
        <v>57</v>
      </c>
    </row>
    <row r="82" spans="1:9" ht="20.100000000000001" hidden="1" customHeight="1">
      <c r="A82" s="6"/>
      <c r="B82" s="40"/>
      <c r="C82" s="40">
        <v>4</v>
      </c>
      <c r="D82" s="229">
        <v>7</v>
      </c>
      <c r="E82" s="13">
        <v>110</v>
      </c>
      <c r="F82" s="13">
        <v>31</v>
      </c>
      <c r="G82" s="13">
        <v>28</v>
      </c>
      <c r="H82" s="13">
        <v>23</v>
      </c>
      <c r="I82" s="13">
        <v>58</v>
      </c>
    </row>
    <row r="83" spans="1:9" ht="20.100000000000001" hidden="1" customHeight="1">
      <c r="A83" s="6"/>
      <c r="B83" s="40"/>
      <c r="C83" s="40">
        <v>5</v>
      </c>
      <c r="D83" s="229">
        <v>6</v>
      </c>
      <c r="E83" s="13">
        <v>110</v>
      </c>
      <c r="F83" s="13">
        <v>21</v>
      </c>
      <c r="G83" s="13">
        <v>19</v>
      </c>
      <c r="H83" s="13">
        <v>21</v>
      </c>
      <c r="I83" s="13">
        <v>50</v>
      </c>
    </row>
    <row r="84" spans="1:9" ht="20.100000000000001" hidden="1" customHeight="1">
      <c r="A84" s="6"/>
      <c r="B84" s="40"/>
      <c r="C84" s="40">
        <v>6</v>
      </c>
      <c r="D84" s="229">
        <v>7</v>
      </c>
      <c r="E84" s="13">
        <v>110</v>
      </c>
      <c r="F84" s="13">
        <v>20</v>
      </c>
      <c r="G84" s="13">
        <v>19</v>
      </c>
      <c r="H84" s="13">
        <v>23</v>
      </c>
      <c r="I84" s="13">
        <v>49</v>
      </c>
    </row>
    <row r="85" spans="1:9" ht="20.100000000000001" hidden="1" customHeight="1">
      <c r="A85" s="6"/>
      <c r="B85" s="40"/>
      <c r="C85" s="160">
        <v>7</v>
      </c>
      <c r="D85" s="229">
        <v>8</v>
      </c>
      <c r="E85" s="13">
        <v>110</v>
      </c>
      <c r="F85" s="13">
        <v>31</v>
      </c>
      <c r="G85" s="13">
        <v>28</v>
      </c>
      <c r="H85" s="13">
        <v>23</v>
      </c>
      <c r="I85" s="13">
        <v>63</v>
      </c>
    </row>
    <row r="86" spans="1:9" ht="20.100000000000001" hidden="1" customHeight="1">
      <c r="A86" s="6"/>
      <c r="B86" s="40"/>
      <c r="C86" s="40">
        <v>8</v>
      </c>
      <c r="D86" s="229">
        <v>7</v>
      </c>
      <c r="E86" s="13">
        <v>110</v>
      </c>
      <c r="F86" s="13">
        <v>31</v>
      </c>
      <c r="G86" s="13">
        <v>28</v>
      </c>
      <c r="H86" s="13">
        <v>21</v>
      </c>
      <c r="I86" s="13">
        <v>59</v>
      </c>
    </row>
    <row r="87" spans="1:9" ht="20.100000000000001" hidden="1" customHeight="1">
      <c r="A87" s="6"/>
      <c r="B87" s="40"/>
      <c r="C87" s="160">
        <v>9</v>
      </c>
      <c r="D87" s="229">
        <v>7</v>
      </c>
      <c r="E87" s="13">
        <v>110</v>
      </c>
      <c r="F87" s="13">
        <v>30</v>
      </c>
      <c r="G87" s="13">
        <v>27</v>
      </c>
      <c r="H87" s="13">
        <v>23</v>
      </c>
      <c r="I87" s="13">
        <v>58</v>
      </c>
    </row>
    <row r="88" spans="1:9" ht="20.100000000000001" hidden="1" customHeight="1">
      <c r="A88" s="6"/>
      <c r="B88" s="40"/>
      <c r="C88" s="160">
        <v>10</v>
      </c>
      <c r="D88" s="229">
        <v>8</v>
      </c>
      <c r="E88" s="13">
        <v>110</v>
      </c>
      <c r="F88" s="13">
        <v>30</v>
      </c>
      <c r="G88" s="13">
        <v>27</v>
      </c>
      <c r="H88" s="13">
        <v>24</v>
      </c>
      <c r="I88" s="13">
        <v>61</v>
      </c>
    </row>
    <row r="89" spans="1:9" ht="20.100000000000001" hidden="1" customHeight="1">
      <c r="A89" s="6"/>
      <c r="B89" s="40"/>
      <c r="C89" s="160">
        <v>11</v>
      </c>
      <c r="D89" s="229">
        <v>8</v>
      </c>
      <c r="E89" s="13">
        <v>110</v>
      </c>
      <c r="F89" s="13">
        <v>29</v>
      </c>
      <c r="G89" s="13">
        <v>26</v>
      </c>
      <c r="H89" s="13">
        <v>22</v>
      </c>
      <c r="I89" s="13">
        <v>61</v>
      </c>
    </row>
    <row r="90" spans="1:9" ht="20.100000000000001" hidden="1" customHeight="1">
      <c r="A90" s="6"/>
      <c r="B90" s="40"/>
      <c r="C90" s="160">
        <v>12</v>
      </c>
      <c r="D90" s="229">
        <v>8</v>
      </c>
      <c r="E90" s="13">
        <v>110</v>
      </c>
      <c r="F90" s="13">
        <v>30</v>
      </c>
      <c r="G90" s="13">
        <v>27</v>
      </c>
      <c r="H90" s="13">
        <v>23</v>
      </c>
      <c r="I90" s="13">
        <v>55</v>
      </c>
    </row>
    <row r="91" spans="1:9" ht="20.100000000000001" hidden="1" customHeight="1">
      <c r="A91" s="26">
        <v>2017</v>
      </c>
      <c r="B91" s="375" t="s">
        <v>61</v>
      </c>
      <c r="C91" s="375">
        <v>1</v>
      </c>
      <c r="D91" s="461">
        <v>7</v>
      </c>
      <c r="E91" s="457">
        <v>110</v>
      </c>
      <c r="F91" s="457">
        <v>33</v>
      </c>
      <c r="G91" s="457">
        <v>30</v>
      </c>
      <c r="H91" s="457">
        <v>19</v>
      </c>
      <c r="I91" s="457">
        <v>51</v>
      </c>
    </row>
    <row r="92" spans="1:9" ht="20.100000000000001" hidden="1" customHeight="1">
      <c r="A92" s="6"/>
      <c r="B92" s="40"/>
      <c r="C92" s="40">
        <v>2</v>
      </c>
      <c r="D92" s="229">
        <v>7</v>
      </c>
      <c r="E92" s="13">
        <v>110</v>
      </c>
      <c r="F92" s="13">
        <v>31</v>
      </c>
      <c r="G92" s="13">
        <v>28</v>
      </c>
      <c r="H92" s="13">
        <v>22</v>
      </c>
      <c r="I92" s="13">
        <v>51</v>
      </c>
    </row>
    <row r="93" spans="1:9" ht="20.100000000000001" hidden="1" customHeight="1">
      <c r="A93" s="6"/>
      <c r="B93" s="40"/>
      <c r="C93" s="40">
        <v>3</v>
      </c>
      <c r="D93" s="229">
        <v>6</v>
      </c>
      <c r="E93" s="13">
        <v>110</v>
      </c>
      <c r="F93" s="13">
        <v>19</v>
      </c>
      <c r="G93" s="13">
        <v>17</v>
      </c>
      <c r="H93" s="13">
        <v>23</v>
      </c>
      <c r="I93" s="13">
        <v>42</v>
      </c>
    </row>
    <row r="94" spans="1:9" ht="20.100000000000001" hidden="1" customHeight="1">
      <c r="A94" s="6"/>
      <c r="B94" s="40"/>
      <c r="C94" s="40">
        <v>4</v>
      </c>
      <c r="D94" s="229">
        <v>6</v>
      </c>
      <c r="E94" s="13">
        <v>110</v>
      </c>
      <c r="F94" s="13">
        <v>21</v>
      </c>
      <c r="G94" s="13">
        <f t="shared" ref="G94:G114" si="1">F94/E94%</f>
        <v>19.09090909090909</v>
      </c>
      <c r="H94" s="13">
        <v>23</v>
      </c>
      <c r="I94" s="13">
        <v>48</v>
      </c>
    </row>
    <row r="95" spans="1:9" ht="20.100000000000001" hidden="1" customHeight="1">
      <c r="A95" s="6"/>
      <c r="B95" s="40"/>
      <c r="C95" s="40">
        <v>5</v>
      </c>
      <c r="D95" s="229">
        <v>7</v>
      </c>
      <c r="E95" s="13">
        <v>110</v>
      </c>
      <c r="F95" s="13">
        <v>33</v>
      </c>
      <c r="G95" s="13">
        <f t="shared" si="1"/>
        <v>29.999999999999996</v>
      </c>
      <c r="H95" s="13">
        <v>23</v>
      </c>
      <c r="I95" s="13">
        <v>58</v>
      </c>
    </row>
    <row r="96" spans="1:9" ht="20.100000000000001" hidden="1" customHeight="1">
      <c r="A96" s="6"/>
      <c r="B96" s="40"/>
      <c r="C96" s="40">
        <v>6</v>
      </c>
      <c r="D96" s="229">
        <v>8</v>
      </c>
      <c r="E96" s="13">
        <v>110</v>
      </c>
      <c r="F96" s="13">
        <v>32</v>
      </c>
      <c r="G96" s="13">
        <f t="shared" si="1"/>
        <v>29.09090909090909</v>
      </c>
      <c r="H96" s="13">
        <v>23</v>
      </c>
      <c r="I96" s="13">
        <v>62</v>
      </c>
    </row>
    <row r="97" spans="1:9" ht="20.100000000000001" hidden="1" customHeight="1">
      <c r="A97" s="6"/>
      <c r="B97" s="40"/>
      <c r="C97" s="160">
        <v>7</v>
      </c>
      <c r="D97" s="229">
        <v>7</v>
      </c>
      <c r="E97" s="13">
        <v>110</v>
      </c>
      <c r="F97" s="13">
        <v>21</v>
      </c>
      <c r="G97" s="13">
        <f t="shared" si="1"/>
        <v>19.09090909090909</v>
      </c>
      <c r="H97" s="13">
        <v>24</v>
      </c>
      <c r="I97" s="13">
        <v>52</v>
      </c>
    </row>
    <row r="98" spans="1:9" ht="20.100000000000001" hidden="1" customHeight="1">
      <c r="A98" s="6"/>
      <c r="B98" s="40"/>
      <c r="C98" s="40">
        <v>8</v>
      </c>
      <c r="D98" s="229">
        <v>6</v>
      </c>
      <c r="E98" s="13">
        <v>110</v>
      </c>
      <c r="F98" s="13">
        <v>35</v>
      </c>
      <c r="G98" s="13">
        <f t="shared" si="1"/>
        <v>31.818181818181817</v>
      </c>
      <c r="H98" s="13">
        <v>22</v>
      </c>
      <c r="I98" s="13">
        <v>48</v>
      </c>
    </row>
    <row r="99" spans="1:9" ht="20.100000000000001" hidden="1" customHeight="1">
      <c r="A99" s="6"/>
      <c r="B99" s="40"/>
      <c r="C99" s="160">
        <v>9</v>
      </c>
      <c r="D99" s="229">
        <v>7</v>
      </c>
      <c r="E99" s="13">
        <v>110</v>
      </c>
      <c r="F99" s="13">
        <v>38</v>
      </c>
      <c r="G99" s="13">
        <f t="shared" si="1"/>
        <v>34.54545454545454</v>
      </c>
      <c r="H99" s="13">
        <v>23</v>
      </c>
      <c r="I99" s="13">
        <v>59</v>
      </c>
    </row>
    <row r="100" spans="1:9" ht="20.100000000000001" hidden="1" customHeight="1">
      <c r="A100" s="6"/>
      <c r="B100" s="40"/>
      <c r="C100" s="40">
        <v>10</v>
      </c>
      <c r="D100" s="229">
        <v>8</v>
      </c>
      <c r="E100" s="13">
        <v>110</v>
      </c>
      <c r="F100" s="13">
        <v>34</v>
      </c>
      <c r="G100" s="13">
        <f t="shared" si="1"/>
        <v>30.909090909090907</v>
      </c>
      <c r="H100" s="13">
        <v>22</v>
      </c>
      <c r="I100" s="13">
        <v>62</v>
      </c>
    </row>
    <row r="101" spans="1:9" ht="20.100000000000001" hidden="1" customHeight="1">
      <c r="A101" s="6"/>
      <c r="B101" s="40"/>
      <c r="C101" s="40">
        <v>11</v>
      </c>
      <c r="D101" s="229">
        <v>7</v>
      </c>
      <c r="E101" s="13">
        <v>110</v>
      </c>
      <c r="F101" s="13">
        <v>36</v>
      </c>
      <c r="G101" s="13">
        <f t="shared" si="1"/>
        <v>32.727272727272727</v>
      </c>
      <c r="H101" s="13">
        <v>22</v>
      </c>
      <c r="I101" s="13">
        <v>61</v>
      </c>
    </row>
    <row r="102" spans="1:9" ht="20.100000000000001" hidden="1" customHeight="1">
      <c r="A102" s="6"/>
      <c r="B102" s="40"/>
      <c r="C102" s="40">
        <v>12</v>
      </c>
      <c r="D102" s="229">
        <v>7</v>
      </c>
      <c r="E102" s="13">
        <v>110</v>
      </c>
      <c r="F102" s="13">
        <v>41</v>
      </c>
      <c r="G102" s="13">
        <f t="shared" si="1"/>
        <v>37.272727272727266</v>
      </c>
      <c r="H102" s="13">
        <v>20</v>
      </c>
      <c r="I102" s="13">
        <v>59</v>
      </c>
    </row>
    <row r="103" spans="1:9" ht="20.100000000000001" hidden="1" customHeight="1">
      <c r="A103" s="26">
        <v>2018</v>
      </c>
      <c r="B103" s="375" t="s">
        <v>61</v>
      </c>
      <c r="C103" s="375">
        <v>1</v>
      </c>
      <c r="D103" s="461">
        <v>7</v>
      </c>
      <c r="E103" s="457">
        <v>74</v>
      </c>
      <c r="F103" s="457">
        <v>37</v>
      </c>
      <c r="G103" s="457">
        <f t="shared" si="1"/>
        <v>50</v>
      </c>
      <c r="H103" s="457">
        <v>16</v>
      </c>
      <c r="I103" s="457">
        <v>58</v>
      </c>
    </row>
    <row r="104" spans="1:9" ht="20.100000000000001" hidden="1" customHeight="1">
      <c r="A104" s="6"/>
      <c r="B104" s="40"/>
      <c r="C104" s="40">
        <v>2</v>
      </c>
      <c r="D104" s="229">
        <v>6</v>
      </c>
      <c r="E104" s="13">
        <v>74</v>
      </c>
      <c r="F104" s="13">
        <v>28</v>
      </c>
      <c r="G104" s="13">
        <f t="shared" si="1"/>
        <v>37.837837837837839</v>
      </c>
      <c r="H104" s="13">
        <v>19</v>
      </c>
      <c r="I104" s="13">
        <v>48</v>
      </c>
    </row>
    <row r="105" spans="1:9" ht="20.100000000000001" hidden="1" customHeight="1">
      <c r="A105" s="6"/>
      <c r="B105" s="40"/>
      <c r="C105" s="40">
        <v>3</v>
      </c>
      <c r="D105" s="229">
        <v>6</v>
      </c>
      <c r="E105" s="13">
        <v>74</v>
      </c>
      <c r="F105" s="13">
        <v>23</v>
      </c>
      <c r="G105" s="13">
        <f t="shared" si="1"/>
        <v>31.081081081081081</v>
      </c>
      <c r="H105" s="13">
        <v>24</v>
      </c>
      <c r="I105" s="13">
        <v>48</v>
      </c>
    </row>
    <row r="106" spans="1:9" ht="20.100000000000001" hidden="1" customHeight="1">
      <c r="A106" s="6"/>
      <c r="B106" s="40"/>
      <c r="C106" s="40">
        <v>4</v>
      </c>
      <c r="D106" s="229">
        <v>5</v>
      </c>
      <c r="E106" s="13">
        <v>74</v>
      </c>
      <c r="F106" s="13">
        <v>25</v>
      </c>
      <c r="G106" s="13">
        <f t="shared" si="1"/>
        <v>33.783783783783782</v>
      </c>
      <c r="H106" s="13">
        <v>22</v>
      </c>
      <c r="I106" s="13">
        <v>39</v>
      </c>
    </row>
    <row r="107" spans="1:9" ht="20.100000000000001" hidden="1" customHeight="1">
      <c r="A107" s="6"/>
      <c r="B107" s="40"/>
      <c r="C107" s="40">
        <v>5</v>
      </c>
      <c r="D107" s="229">
        <v>6</v>
      </c>
      <c r="E107" s="13">
        <v>74</v>
      </c>
      <c r="F107" s="13">
        <v>43</v>
      </c>
      <c r="G107" s="13">
        <f t="shared" si="1"/>
        <v>58.108108108108112</v>
      </c>
      <c r="H107" s="13">
        <v>21</v>
      </c>
      <c r="I107" s="13">
        <v>49</v>
      </c>
    </row>
    <row r="108" spans="1:9" ht="20.100000000000001" hidden="1" customHeight="1">
      <c r="A108" s="6"/>
      <c r="B108" s="40"/>
      <c r="C108" s="40">
        <v>6</v>
      </c>
      <c r="D108" s="229">
        <v>8</v>
      </c>
      <c r="E108" s="13">
        <v>74</v>
      </c>
      <c r="F108" s="13">
        <v>34</v>
      </c>
      <c r="G108" s="13">
        <f t="shared" si="1"/>
        <v>45.945945945945944</v>
      </c>
      <c r="H108" s="13">
        <v>24</v>
      </c>
      <c r="I108" s="13">
        <v>61</v>
      </c>
    </row>
    <row r="109" spans="1:9" ht="20.100000000000001" hidden="1" customHeight="1">
      <c r="A109" s="6"/>
      <c r="B109" s="40"/>
      <c r="C109" s="40">
        <v>7</v>
      </c>
      <c r="D109" s="229">
        <v>8</v>
      </c>
      <c r="E109" s="13">
        <v>74</v>
      </c>
      <c r="F109" s="13">
        <v>31</v>
      </c>
      <c r="G109" s="13">
        <f t="shared" si="1"/>
        <v>41.891891891891895</v>
      </c>
      <c r="H109" s="13">
        <v>22</v>
      </c>
      <c r="I109" s="13">
        <v>59</v>
      </c>
    </row>
    <row r="110" spans="1:9" ht="20.100000000000001" hidden="1" customHeight="1">
      <c r="A110" s="6"/>
      <c r="B110" s="40"/>
      <c r="C110" s="40">
        <v>8</v>
      </c>
      <c r="D110" s="229">
        <v>7</v>
      </c>
      <c r="E110" s="13">
        <v>74</v>
      </c>
      <c r="F110" s="13">
        <v>40</v>
      </c>
      <c r="G110" s="13">
        <f t="shared" si="1"/>
        <v>54.054054054054056</v>
      </c>
      <c r="H110" s="13">
        <v>17</v>
      </c>
      <c r="I110" s="13">
        <v>53</v>
      </c>
    </row>
    <row r="111" spans="1:9" ht="20.100000000000001" hidden="1" customHeight="1">
      <c r="A111" s="6"/>
      <c r="B111" s="40"/>
      <c r="C111" s="160">
        <v>9</v>
      </c>
      <c r="D111" s="229">
        <v>7</v>
      </c>
      <c r="E111" s="13">
        <v>74</v>
      </c>
      <c r="F111" s="13">
        <v>37</v>
      </c>
      <c r="G111" s="13">
        <f t="shared" si="1"/>
        <v>50</v>
      </c>
      <c r="H111" s="13">
        <v>22</v>
      </c>
      <c r="I111" s="13">
        <v>56</v>
      </c>
    </row>
    <row r="112" spans="1:9" ht="20.100000000000001" hidden="1" customHeight="1">
      <c r="A112" s="6"/>
      <c r="B112" s="40"/>
      <c r="C112" s="40">
        <v>10</v>
      </c>
      <c r="D112" s="229">
        <v>7</v>
      </c>
      <c r="E112" s="13">
        <v>74</v>
      </c>
      <c r="F112" s="13">
        <v>34</v>
      </c>
      <c r="G112" s="13">
        <f t="shared" si="1"/>
        <v>45.945945945945944</v>
      </c>
      <c r="H112" s="13">
        <v>24</v>
      </c>
      <c r="I112" s="13">
        <v>61</v>
      </c>
    </row>
    <row r="113" spans="1:9" ht="20.100000000000001" hidden="1" customHeight="1">
      <c r="A113" s="6"/>
      <c r="B113" s="351"/>
      <c r="C113" s="40">
        <v>11</v>
      </c>
      <c r="D113" s="229">
        <v>7</v>
      </c>
      <c r="E113" s="13">
        <v>74</v>
      </c>
      <c r="F113" s="13">
        <v>35</v>
      </c>
      <c r="G113" s="13">
        <f t="shared" si="1"/>
        <v>47.297297297297298</v>
      </c>
      <c r="H113" s="13">
        <v>22</v>
      </c>
      <c r="I113" s="13">
        <v>61</v>
      </c>
    </row>
    <row r="114" spans="1:9" ht="20.100000000000001" hidden="1" customHeight="1">
      <c r="A114" s="35"/>
      <c r="B114" s="19"/>
      <c r="C114" s="160">
        <v>12</v>
      </c>
      <c r="D114" s="460">
        <v>7</v>
      </c>
      <c r="E114" s="458">
        <v>74</v>
      </c>
      <c r="F114" s="458">
        <v>35</v>
      </c>
      <c r="G114" s="458">
        <f t="shared" si="1"/>
        <v>47.297297297297298</v>
      </c>
      <c r="H114" s="458">
        <v>20</v>
      </c>
      <c r="I114" s="458">
        <v>57</v>
      </c>
    </row>
    <row r="115" spans="1:9" ht="20.100000000000001" hidden="1" customHeight="1">
      <c r="A115" s="20">
        <v>2019</v>
      </c>
      <c r="B115" s="375" t="s">
        <v>61</v>
      </c>
      <c r="C115" s="347">
        <v>1</v>
      </c>
      <c r="D115" s="461">
        <v>7</v>
      </c>
      <c r="E115" s="457">
        <v>74</v>
      </c>
      <c r="F115" s="457">
        <v>36</v>
      </c>
      <c r="G115" s="457">
        <f t="shared" ref="G115:G121" si="2">F115/E115%</f>
        <v>48.648648648648653</v>
      </c>
      <c r="H115" s="457">
        <v>20</v>
      </c>
      <c r="I115" s="457">
        <v>56</v>
      </c>
    </row>
    <row r="116" spans="1:9" ht="20.100000000000001" hidden="1" customHeight="1">
      <c r="A116" s="1"/>
      <c r="B116" s="350"/>
      <c r="C116" s="40">
        <v>2</v>
      </c>
      <c r="D116" s="229">
        <v>6</v>
      </c>
      <c r="E116" s="13">
        <v>74</v>
      </c>
      <c r="F116" s="13">
        <v>36</v>
      </c>
      <c r="G116" s="13">
        <f t="shared" si="2"/>
        <v>48.648648648648653</v>
      </c>
      <c r="H116" s="13">
        <v>20</v>
      </c>
      <c r="I116" s="13">
        <v>52</v>
      </c>
    </row>
    <row r="117" spans="1:9" ht="20.100000000000001" hidden="1" customHeight="1">
      <c r="A117" s="1"/>
      <c r="B117" s="350"/>
      <c r="C117" s="40">
        <v>3</v>
      </c>
      <c r="D117" s="229">
        <v>7</v>
      </c>
      <c r="E117" s="13">
        <v>74</v>
      </c>
      <c r="F117" s="13">
        <v>34</v>
      </c>
      <c r="G117" s="13">
        <f t="shared" si="2"/>
        <v>45.945945945945944</v>
      </c>
      <c r="H117" s="13">
        <v>21</v>
      </c>
      <c r="I117" s="13">
        <v>56</v>
      </c>
    </row>
    <row r="118" spans="1:9" ht="20.100000000000001" hidden="1" customHeight="1">
      <c r="A118" s="1"/>
      <c r="B118" s="350"/>
      <c r="C118" s="40">
        <v>4</v>
      </c>
      <c r="D118" s="229">
        <v>6</v>
      </c>
      <c r="E118" s="13">
        <v>74</v>
      </c>
      <c r="F118" s="13">
        <v>21</v>
      </c>
      <c r="G118" s="13">
        <f t="shared" si="2"/>
        <v>28.378378378378379</v>
      </c>
      <c r="H118" s="13">
        <v>20</v>
      </c>
      <c r="I118" s="13">
        <v>42</v>
      </c>
    </row>
    <row r="119" spans="1:9" ht="20.100000000000001" hidden="1" customHeight="1">
      <c r="A119" s="1"/>
      <c r="B119" s="350"/>
      <c r="C119" s="40">
        <v>5</v>
      </c>
      <c r="D119" s="229">
        <v>6</v>
      </c>
      <c r="E119" s="13">
        <v>74</v>
      </c>
      <c r="F119" s="13">
        <v>19</v>
      </c>
      <c r="G119" s="13">
        <f t="shared" si="2"/>
        <v>25.675675675675677</v>
      </c>
      <c r="H119" s="13">
        <v>21</v>
      </c>
      <c r="I119" s="13">
        <v>42</v>
      </c>
    </row>
    <row r="120" spans="1:9" ht="20.100000000000001" hidden="1" customHeight="1">
      <c r="A120" s="1"/>
      <c r="B120" s="350"/>
      <c r="C120" s="40">
        <v>6</v>
      </c>
      <c r="D120" s="229">
        <v>7</v>
      </c>
      <c r="E120" s="13">
        <v>74</v>
      </c>
      <c r="F120" s="13">
        <v>26</v>
      </c>
      <c r="G120" s="13">
        <f t="shared" si="2"/>
        <v>35.135135135135137</v>
      </c>
      <c r="H120" s="13">
        <v>21</v>
      </c>
      <c r="I120" s="13">
        <v>45</v>
      </c>
    </row>
    <row r="121" spans="1:9" ht="20.100000000000001" hidden="1" customHeight="1">
      <c r="A121" s="1"/>
      <c r="B121" s="40"/>
      <c r="C121" s="160">
        <v>7</v>
      </c>
      <c r="D121" s="229">
        <v>7</v>
      </c>
      <c r="E121" s="13">
        <v>74</v>
      </c>
      <c r="F121" s="13">
        <v>23</v>
      </c>
      <c r="G121" s="13">
        <f t="shared" si="2"/>
        <v>31.081081081081081</v>
      </c>
      <c r="H121" s="13">
        <v>18</v>
      </c>
      <c r="I121" s="13">
        <v>46</v>
      </c>
    </row>
    <row r="122" spans="1:9" ht="20.100000000000001" hidden="1" customHeight="1">
      <c r="A122" s="1"/>
      <c r="B122" s="350"/>
      <c r="C122" s="40">
        <v>8</v>
      </c>
      <c r="D122" s="229">
        <v>7</v>
      </c>
      <c r="E122" s="13">
        <v>74</v>
      </c>
      <c r="F122" s="13">
        <v>14</v>
      </c>
      <c r="G122" s="13">
        <f>F122/E122%</f>
        <v>18.918918918918919</v>
      </c>
      <c r="H122" s="13">
        <v>17</v>
      </c>
      <c r="I122" s="13">
        <v>45</v>
      </c>
    </row>
    <row r="123" spans="1:9" ht="20.100000000000001" hidden="1" customHeight="1">
      <c r="A123" s="1"/>
      <c r="B123" s="40"/>
      <c r="C123" s="160">
        <v>9</v>
      </c>
      <c r="D123" s="229">
        <v>7</v>
      </c>
      <c r="E123" s="13">
        <v>74</v>
      </c>
      <c r="F123" s="13">
        <v>32</v>
      </c>
      <c r="G123" s="13">
        <f>F123/E123%</f>
        <v>43.243243243243242</v>
      </c>
      <c r="H123" s="13">
        <v>21</v>
      </c>
      <c r="I123" s="13">
        <v>51</v>
      </c>
    </row>
    <row r="124" spans="1:9" ht="20.100000000000001" hidden="1" customHeight="1">
      <c r="A124" s="1"/>
      <c r="B124" s="350"/>
      <c r="C124" s="40">
        <v>10</v>
      </c>
      <c r="D124" s="229">
        <v>8</v>
      </c>
      <c r="E124" s="13">
        <v>74</v>
      </c>
      <c r="F124" s="13">
        <v>28</v>
      </c>
      <c r="G124" s="13">
        <f>F124/E124%</f>
        <v>37.837837837837839</v>
      </c>
      <c r="H124" s="13">
        <v>20</v>
      </c>
      <c r="I124" s="13">
        <v>54</v>
      </c>
    </row>
    <row r="125" spans="1:9" ht="20.100000000000001" hidden="1" customHeight="1">
      <c r="A125" s="1"/>
      <c r="B125" s="350"/>
      <c r="C125" s="40">
        <v>11</v>
      </c>
      <c r="D125" s="229">
        <v>8</v>
      </c>
      <c r="E125" s="13">
        <v>74</v>
      </c>
      <c r="F125" s="13">
        <v>31</v>
      </c>
      <c r="G125" s="13">
        <f>F125/E125%</f>
        <v>41.891891891891895</v>
      </c>
      <c r="H125" s="13">
        <v>20</v>
      </c>
      <c r="I125" s="13">
        <v>54</v>
      </c>
    </row>
    <row r="126" spans="1:9" ht="20.100000000000001" hidden="1" customHeight="1">
      <c r="A126" s="1"/>
      <c r="B126" s="350"/>
      <c r="C126" s="40">
        <v>12</v>
      </c>
      <c r="D126" s="229">
        <v>7</v>
      </c>
      <c r="E126" s="13">
        <v>74</v>
      </c>
      <c r="F126" s="13">
        <v>28</v>
      </c>
      <c r="G126" s="13">
        <f>F126/E126%</f>
        <v>37.837837837837839</v>
      </c>
      <c r="H126" s="13">
        <v>20</v>
      </c>
      <c r="I126" s="13">
        <v>51</v>
      </c>
    </row>
    <row r="127" spans="1:9" ht="20.100000000000001" hidden="1" customHeight="1">
      <c r="A127" s="20">
        <v>2020</v>
      </c>
      <c r="B127" s="375" t="s">
        <v>117</v>
      </c>
      <c r="C127" s="376">
        <v>1</v>
      </c>
      <c r="D127" s="461">
        <v>7</v>
      </c>
      <c r="E127" s="457">
        <v>74</v>
      </c>
      <c r="F127" s="457">
        <v>32</v>
      </c>
      <c r="G127" s="457">
        <f t="shared" ref="G127:G134" si="3">F127/E127%</f>
        <v>43.243243243243242</v>
      </c>
      <c r="H127" s="457">
        <v>19</v>
      </c>
      <c r="I127" s="457">
        <v>50</v>
      </c>
    </row>
    <row r="128" spans="1:9" ht="20.100000000000001" hidden="1" customHeight="1">
      <c r="A128" s="1"/>
      <c r="B128" s="350"/>
      <c r="C128" s="40">
        <v>2</v>
      </c>
      <c r="D128" s="229">
        <v>7</v>
      </c>
      <c r="E128" s="13">
        <v>74</v>
      </c>
      <c r="F128" s="13">
        <v>26</v>
      </c>
      <c r="G128" s="13">
        <f t="shared" si="3"/>
        <v>35.135135135135137</v>
      </c>
      <c r="H128" s="13">
        <v>20</v>
      </c>
      <c r="I128" s="13">
        <v>49</v>
      </c>
    </row>
    <row r="129" spans="1:9" ht="20.100000000000001" hidden="1" customHeight="1">
      <c r="A129" s="1"/>
      <c r="B129" s="350"/>
      <c r="C129" s="40">
        <v>3</v>
      </c>
      <c r="D129" s="229">
        <v>7</v>
      </c>
      <c r="E129" s="13">
        <v>74</v>
      </c>
      <c r="F129" s="13">
        <v>27</v>
      </c>
      <c r="G129" s="13">
        <f t="shared" si="3"/>
        <v>36.486486486486484</v>
      </c>
      <c r="H129" s="13">
        <v>22</v>
      </c>
      <c r="I129" s="13">
        <v>49</v>
      </c>
    </row>
    <row r="130" spans="1:9" ht="20.100000000000001" hidden="1" customHeight="1">
      <c r="A130" s="1"/>
      <c r="B130" s="350"/>
      <c r="C130" s="40">
        <v>4</v>
      </c>
      <c r="D130" s="229">
        <v>7</v>
      </c>
      <c r="E130" s="13">
        <v>74</v>
      </c>
      <c r="F130" s="13">
        <v>29</v>
      </c>
      <c r="G130" s="13">
        <f t="shared" si="3"/>
        <v>39.189189189189193</v>
      </c>
      <c r="H130" s="13">
        <v>20</v>
      </c>
      <c r="I130" s="13">
        <v>50</v>
      </c>
    </row>
    <row r="131" spans="1:9" ht="20.100000000000001" hidden="1" customHeight="1">
      <c r="A131" s="1"/>
      <c r="B131" s="350"/>
      <c r="C131" s="40">
        <v>5</v>
      </c>
      <c r="D131" s="229">
        <v>7</v>
      </c>
      <c r="E131" s="13">
        <v>74</v>
      </c>
      <c r="F131" s="13">
        <v>27</v>
      </c>
      <c r="G131" s="13">
        <f t="shared" si="3"/>
        <v>36.486486486486484</v>
      </c>
      <c r="H131" s="13">
        <v>15</v>
      </c>
      <c r="I131" s="13">
        <v>50</v>
      </c>
    </row>
    <row r="132" spans="1:9" ht="20.100000000000001" hidden="1" customHeight="1">
      <c r="A132" s="1"/>
      <c r="B132" s="350"/>
      <c r="C132" s="40">
        <v>6</v>
      </c>
      <c r="D132" s="229">
        <v>8</v>
      </c>
      <c r="E132" s="13">
        <v>74</v>
      </c>
      <c r="F132" s="13">
        <v>19</v>
      </c>
      <c r="G132" s="13">
        <f t="shared" si="3"/>
        <v>25.675675675675677</v>
      </c>
      <c r="H132" s="13">
        <v>14</v>
      </c>
      <c r="I132" s="13">
        <v>53</v>
      </c>
    </row>
    <row r="133" spans="1:9" ht="20.100000000000001" hidden="1" customHeight="1">
      <c r="A133" s="1"/>
      <c r="B133" s="350"/>
      <c r="C133" s="40">
        <v>7</v>
      </c>
      <c r="D133" s="229">
        <v>8</v>
      </c>
      <c r="E133" s="13">
        <v>74</v>
      </c>
      <c r="F133" s="13">
        <v>17</v>
      </c>
      <c r="G133" s="13">
        <f t="shared" si="3"/>
        <v>22.972972972972972</v>
      </c>
      <c r="H133" s="13">
        <v>22</v>
      </c>
      <c r="I133" s="13">
        <v>52</v>
      </c>
    </row>
    <row r="134" spans="1:9" ht="20.100000000000001" hidden="1" customHeight="1">
      <c r="A134" s="1"/>
      <c r="B134" s="350"/>
      <c r="C134" s="40">
        <v>8</v>
      </c>
      <c r="D134" s="229">
        <v>6</v>
      </c>
      <c r="E134" s="13">
        <v>74</v>
      </c>
      <c r="F134" s="13">
        <v>17</v>
      </c>
      <c r="G134" s="13">
        <f t="shared" si="3"/>
        <v>22.972972972972972</v>
      </c>
      <c r="H134" s="13">
        <v>14</v>
      </c>
      <c r="I134" s="13">
        <v>38</v>
      </c>
    </row>
    <row r="135" spans="1:9" ht="20.100000000000001" hidden="1" customHeight="1">
      <c r="A135" s="1"/>
      <c r="B135" s="350"/>
      <c r="C135" s="40">
        <v>9</v>
      </c>
      <c r="D135" s="229">
        <v>6</v>
      </c>
      <c r="E135" s="13">
        <v>74</v>
      </c>
      <c r="F135" s="13">
        <v>15</v>
      </c>
      <c r="G135" s="13">
        <f>F135/E135%</f>
        <v>20.27027027027027</v>
      </c>
      <c r="H135" s="13">
        <v>19</v>
      </c>
      <c r="I135" s="13">
        <v>37</v>
      </c>
    </row>
    <row r="136" spans="1:9" ht="20.100000000000001" hidden="1" customHeight="1">
      <c r="A136" s="1"/>
      <c r="B136" s="350"/>
      <c r="C136" s="40">
        <v>10</v>
      </c>
      <c r="D136" s="229">
        <v>6</v>
      </c>
      <c r="E136" s="13">
        <v>74</v>
      </c>
      <c r="F136" s="13">
        <v>9</v>
      </c>
      <c r="G136" s="13">
        <f>F136/E136%</f>
        <v>12.162162162162163</v>
      </c>
      <c r="H136" s="13">
        <v>22</v>
      </c>
      <c r="I136" s="13">
        <v>37</v>
      </c>
    </row>
    <row r="137" spans="1:9" ht="20.100000000000001" hidden="1" customHeight="1">
      <c r="A137" s="1"/>
      <c r="B137" s="350"/>
      <c r="C137" s="40">
        <v>11</v>
      </c>
      <c r="D137" s="229">
        <v>7</v>
      </c>
      <c r="E137" s="13">
        <v>74</v>
      </c>
      <c r="F137" s="13">
        <v>27</v>
      </c>
      <c r="G137" s="13">
        <f>F137/E137%</f>
        <v>36.486486486486484</v>
      </c>
      <c r="H137" s="13">
        <v>14</v>
      </c>
      <c r="I137" s="13">
        <v>48</v>
      </c>
    </row>
    <row r="138" spans="1:9" ht="20.100000000000001" hidden="1" customHeight="1">
      <c r="A138" s="35"/>
      <c r="B138" s="19"/>
      <c r="C138" s="377">
        <v>12</v>
      </c>
      <c r="D138" s="460">
        <v>7</v>
      </c>
      <c r="E138" s="458">
        <v>74</v>
      </c>
      <c r="F138" s="458">
        <v>28</v>
      </c>
      <c r="G138" s="458">
        <v>38</v>
      </c>
      <c r="H138" s="458">
        <v>17</v>
      </c>
      <c r="I138" s="458">
        <v>48</v>
      </c>
    </row>
    <row r="139" spans="1:9" ht="20.100000000000001" hidden="1" customHeight="1">
      <c r="A139" s="20">
        <v>2021</v>
      </c>
      <c r="B139" s="346" t="s">
        <v>61</v>
      </c>
      <c r="C139" s="376">
        <v>1</v>
      </c>
      <c r="D139" s="461">
        <v>6</v>
      </c>
      <c r="E139" s="457">
        <v>74</v>
      </c>
      <c r="F139" s="457">
        <v>16</v>
      </c>
      <c r="G139" s="13">
        <f t="shared" ref="G139:G151" si="4">F139/E139%</f>
        <v>21.621621621621621</v>
      </c>
      <c r="H139" s="457">
        <v>14</v>
      </c>
      <c r="I139" s="457">
        <v>38</v>
      </c>
    </row>
    <row r="140" spans="1:9" ht="20.100000000000001" hidden="1" customHeight="1">
      <c r="A140" s="1"/>
      <c r="B140" s="350"/>
      <c r="C140" s="160">
        <v>2</v>
      </c>
      <c r="D140" s="229">
        <v>6</v>
      </c>
      <c r="E140" s="13">
        <v>74</v>
      </c>
      <c r="F140" s="13">
        <v>21</v>
      </c>
      <c r="G140" s="13">
        <f t="shared" si="4"/>
        <v>28.378378378378379</v>
      </c>
      <c r="H140" s="13">
        <v>14</v>
      </c>
      <c r="I140" s="13">
        <v>38</v>
      </c>
    </row>
    <row r="141" spans="1:9" ht="20.100000000000001" hidden="1" customHeight="1">
      <c r="A141" s="1"/>
      <c r="B141" s="350"/>
      <c r="C141" s="160">
        <v>3</v>
      </c>
      <c r="D141" s="229">
        <v>6</v>
      </c>
      <c r="E141" s="13">
        <v>74</v>
      </c>
      <c r="F141" s="13">
        <v>21</v>
      </c>
      <c r="G141" s="13">
        <f t="shared" si="4"/>
        <v>28.378378378378379</v>
      </c>
      <c r="H141" s="13">
        <v>18</v>
      </c>
      <c r="I141" s="13">
        <v>35</v>
      </c>
    </row>
    <row r="142" spans="1:9" ht="20.100000000000001" hidden="1" customHeight="1">
      <c r="A142" s="1"/>
      <c r="B142" s="350"/>
      <c r="C142" s="160">
        <v>4</v>
      </c>
      <c r="D142" s="229">
        <v>6</v>
      </c>
      <c r="E142" s="13">
        <v>74</v>
      </c>
      <c r="F142" s="13">
        <v>15</v>
      </c>
      <c r="G142" s="13">
        <f t="shared" si="4"/>
        <v>20.27027027027027</v>
      </c>
      <c r="H142" s="13">
        <v>16</v>
      </c>
      <c r="I142" s="13">
        <v>35</v>
      </c>
    </row>
    <row r="143" spans="1:9" ht="20.100000000000001" hidden="1" customHeight="1">
      <c r="A143" s="1"/>
      <c r="B143" s="350"/>
      <c r="C143" s="160">
        <v>5</v>
      </c>
      <c r="D143" s="229">
        <v>6</v>
      </c>
      <c r="E143" s="13">
        <v>74</v>
      </c>
      <c r="F143" s="13">
        <v>13</v>
      </c>
      <c r="G143" s="13">
        <f t="shared" si="4"/>
        <v>17.567567567567568</v>
      </c>
      <c r="H143" s="13">
        <v>15</v>
      </c>
      <c r="I143" s="13">
        <v>35</v>
      </c>
    </row>
    <row r="144" spans="1:9" ht="20.100000000000001" hidden="1" customHeight="1">
      <c r="A144" s="1"/>
      <c r="B144" s="350"/>
      <c r="C144" s="160">
        <v>6</v>
      </c>
      <c r="D144" s="229">
        <v>7</v>
      </c>
      <c r="E144" s="13">
        <v>74</v>
      </c>
      <c r="F144" s="13">
        <v>12</v>
      </c>
      <c r="G144" s="13">
        <f t="shared" si="4"/>
        <v>16.216216216216218</v>
      </c>
      <c r="H144" s="13">
        <v>22</v>
      </c>
      <c r="I144" s="13">
        <v>37</v>
      </c>
    </row>
    <row r="145" spans="1:9" ht="20.100000000000001" hidden="1" customHeight="1">
      <c r="A145" s="1"/>
      <c r="B145" s="350"/>
      <c r="C145" s="160">
        <v>7</v>
      </c>
      <c r="D145" s="229">
        <v>7</v>
      </c>
      <c r="E145" s="13">
        <v>74</v>
      </c>
      <c r="F145" s="13">
        <v>12</v>
      </c>
      <c r="G145" s="13">
        <f t="shared" si="4"/>
        <v>16.216216216216218</v>
      </c>
      <c r="H145" s="13">
        <v>22</v>
      </c>
      <c r="I145" s="13">
        <v>37</v>
      </c>
    </row>
    <row r="146" spans="1:9" ht="20.100000000000001" hidden="1" customHeight="1">
      <c r="A146" s="1"/>
      <c r="B146" s="350"/>
      <c r="C146" s="160">
        <v>8</v>
      </c>
      <c r="D146" s="229">
        <v>7</v>
      </c>
      <c r="E146" s="13">
        <v>74</v>
      </c>
      <c r="F146" s="13">
        <v>7</v>
      </c>
      <c r="G146" s="13">
        <f t="shared" si="4"/>
        <v>9.4594594594594597</v>
      </c>
      <c r="H146" s="13">
        <v>17</v>
      </c>
      <c r="I146" s="13">
        <v>37</v>
      </c>
    </row>
    <row r="147" spans="1:9" ht="20.100000000000001" hidden="1" customHeight="1">
      <c r="A147" s="1"/>
      <c r="B147" s="350"/>
      <c r="C147" s="160">
        <v>9</v>
      </c>
      <c r="D147" s="229">
        <v>7</v>
      </c>
      <c r="E147" s="13">
        <v>74</v>
      </c>
      <c r="F147" s="13">
        <v>12</v>
      </c>
      <c r="G147" s="13">
        <f t="shared" si="4"/>
        <v>16.216216216216218</v>
      </c>
      <c r="H147" s="13">
        <v>18</v>
      </c>
      <c r="I147" s="13">
        <v>43</v>
      </c>
    </row>
    <row r="148" spans="1:9" ht="20.100000000000001" hidden="1" customHeight="1">
      <c r="A148" s="1"/>
      <c r="B148" s="350"/>
      <c r="C148" s="160">
        <v>10</v>
      </c>
      <c r="D148" s="229">
        <v>7</v>
      </c>
      <c r="E148" s="13">
        <v>74</v>
      </c>
      <c r="F148" s="13">
        <v>12</v>
      </c>
      <c r="G148" s="13">
        <f t="shared" si="4"/>
        <v>16.216216216216218</v>
      </c>
      <c r="H148" s="13">
        <v>22</v>
      </c>
      <c r="I148" s="13">
        <v>44</v>
      </c>
    </row>
    <row r="149" spans="1:9" ht="20.100000000000001" hidden="1" customHeight="1">
      <c r="A149" s="1"/>
      <c r="B149" s="350"/>
      <c r="C149" s="160">
        <v>11</v>
      </c>
      <c r="D149" s="229">
        <v>7</v>
      </c>
      <c r="E149" s="13">
        <v>74</v>
      </c>
      <c r="F149" s="13">
        <v>18</v>
      </c>
      <c r="G149" s="13">
        <f t="shared" si="4"/>
        <v>24.324324324324326</v>
      </c>
      <c r="H149" s="13">
        <v>17</v>
      </c>
      <c r="I149" s="13">
        <v>43</v>
      </c>
    </row>
    <row r="150" spans="1:9" ht="20.100000000000001" hidden="1" customHeight="1">
      <c r="A150" s="1"/>
      <c r="B150" s="350"/>
      <c r="C150" s="160">
        <v>12</v>
      </c>
      <c r="D150" s="229">
        <v>7</v>
      </c>
      <c r="E150" s="13">
        <v>74</v>
      </c>
      <c r="F150" s="13">
        <v>16</v>
      </c>
      <c r="G150" s="13">
        <f t="shared" si="4"/>
        <v>21.621621621621621</v>
      </c>
      <c r="H150" s="13">
        <v>19</v>
      </c>
      <c r="I150" s="13">
        <v>43</v>
      </c>
    </row>
    <row r="151" spans="1:9" ht="20.100000000000001" hidden="1" customHeight="1">
      <c r="A151" s="20">
        <v>2022</v>
      </c>
      <c r="B151" s="346" t="s">
        <v>61</v>
      </c>
      <c r="C151" s="376">
        <v>1</v>
      </c>
      <c r="D151" s="457">
        <v>6</v>
      </c>
      <c r="E151" s="457">
        <v>74</v>
      </c>
      <c r="F151" s="457">
        <v>10</v>
      </c>
      <c r="G151" s="457">
        <f t="shared" si="4"/>
        <v>13.513513513513514</v>
      </c>
      <c r="H151" s="457">
        <v>15</v>
      </c>
      <c r="I151" s="457">
        <v>35</v>
      </c>
    </row>
    <row r="152" spans="1:9" ht="20.100000000000001" hidden="1" customHeight="1">
      <c r="A152" s="1"/>
      <c r="B152" s="350"/>
      <c r="C152" s="160">
        <v>2</v>
      </c>
      <c r="D152" s="13">
        <v>6</v>
      </c>
      <c r="E152" s="13">
        <v>74</v>
      </c>
      <c r="F152" s="13">
        <v>14</v>
      </c>
      <c r="G152" s="13">
        <f t="shared" ref="G152:G155" si="5">F152/E152%</f>
        <v>18.918918918918919</v>
      </c>
      <c r="H152" s="13">
        <v>14</v>
      </c>
      <c r="I152" s="13">
        <v>35</v>
      </c>
    </row>
    <row r="153" spans="1:9" ht="20.100000000000001" hidden="1" customHeight="1">
      <c r="A153" s="1"/>
      <c r="B153" s="350"/>
      <c r="C153" s="160">
        <v>3</v>
      </c>
      <c r="D153" s="13">
        <v>6</v>
      </c>
      <c r="E153" s="13">
        <v>74</v>
      </c>
      <c r="F153" s="13">
        <v>17</v>
      </c>
      <c r="G153" s="13">
        <f t="shared" si="5"/>
        <v>22.972972972972972</v>
      </c>
      <c r="H153" s="13">
        <v>23</v>
      </c>
      <c r="I153" s="13">
        <v>35</v>
      </c>
    </row>
    <row r="154" spans="1:9" ht="20.100000000000001" hidden="1" customHeight="1">
      <c r="A154" s="1"/>
      <c r="B154" s="350"/>
      <c r="C154" s="160">
        <v>4</v>
      </c>
      <c r="D154" s="13">
        <v>6</v>
      </c>
      <c r="E154" s="13">
        <v>74</v>
      </c>
      <c r="F154" s="13">
        <v>19</v>
      </c>
      <c r="G154" s="13">
        <f t="shared" si="5"/>
        <v>25.675675675675677</v>
      </c>
      <c r="H154" s="13">
        <v>19</v>
      </c>
      <c r="I154" s="13">
        <v>35</v>
      </c>
    </row>
    <row r="155" spans="1:9" ht="20.100000000000001" hidden="1" customHeight="1">
      <c r="A155" s="1"/>
      <c r="B155" s="350"/>
      <c r="C155" s="160">
        <v>5</v>
      </c>
      <c r="D155" s="13">
        <v>6</v>
      </c>
      <c r="E155" s="13">
        <v>74</v>
      </c>
      <c r="F155" s="13">
        <v>16</v>
      </c>
      <c r="G155" s="13">
        <f t="shared" si="5"/>
        <v>21.621621621621621</v>
      </c>
      <c r="H155" s="13">
        <v>17</v>
      </c>
      <c r="I155" s="13">
        <v>34</v>
      </c>
    </row>
    <row r="156" spans="1:9" ht="20.100000000000001" hidden="1" customHeight="1">
      <c r="A156" s="1"/>
      <c r="B156" s="350"/>
      <c r="C156" s="160">
        <v>6</v>
      </c>
      <c r="D156" s="13">
        <v>6</v>
      </c>
      <c r="E156" s="13">
        <v>74</v>
      </c>
      <c r="F156" s="13">
        <v>12</v>
      </c>
      <c r="G156" s="13">
        <f t="shared" ref="G156:G157" si="6">F156/E156%</f>
        <v>16.216216216216218</v>
      </c>
      <c r="H156" s="13">
        <v>21</v>
      </c>
      <c r="I156" s="13">
        <v>34</v>
      </c>
    </row>
    <row r="157" spans="1:9" ht="20.100000000000001" hidden="1" customHeight="1">
      <c r="A157" s="1"/>
      <c r="B157" s="350"/>
      <c r="C157" s="160">
        <v>7</v>
      </c>
      <c r="D157" s="13">
        <v>6</v>
      </c>
      <c r="E157" s="13">
        <v>74</v>
      </c>
      <c r="F157" s="13">
        <v>13</v>
      </c>
      <c r="G157" s="13">
        <f t="shared" si="6"/>
        <v>17.567567567567568</v>
      </c>
      <c r="H157" s="13">
        <v>22</v>
      </c>
      <c r="I157" s="13">
        <v>36</v>
      </c>
    </row>
    <row r="158" spans="1:9" ht="20.100000000000001" hidden="1" customHeight="1">
      <c r="A158" s="1"/>
      <c r="B158" s="350"/>
      <c r="C158" s="40">
        <v>8</v>
      </c>
      <c r="D158" s="229">
        <v>6</v>
      </c>
      <c r="E158" s="13">
        <v>74</v>
      </c>
      <c r="F158" s="13">
        <v>13</v>
      </c>
      <c r="G158" s="13">
        <v>17.567567567567568</v>
      </c>
      <c r="H158" s="13">
        <v>18</v>
      </c>
      <c r="I158" s="13">
        <v>33</v>
      </c>
    </row>
    <row r="159" spans="1:9" ht="20.100000000000001" hidden="1" customHeight="1">
      <c r="A159" s="1"/>
      <c r="B159" s="350"/>
      <c r="C159" s="40">
        <v>9</v>
      </c>
      <c r="D159" s="229">
        <v>7</v>
      </c>
      <c r="E159" s="13">
        <v>44</v>
      </c>
      <c r="F159" s="13">
        <v>18</v>
      </c>
      <c r="G159" s="13">
        <v>40.909090909090907</v>
      </c>
      <c r="H159" s="13">
        <v>21</v>
      </c>
      <c r="I159" s="13">
        <v>41</v>
      </c>
    </row>
    <row r="160" spans="1:9" ht="20.100000000000001" hidden="1" customHeight="1">
      <c r="A160" s="1"/>
      <c r="B160" s="350"/>
      <c r="C160" s="40">
        <v>10</v>
      </c>
      <c r="D160" s="229">
        <v>7</v>
      </c>
      <c r="E160" s="13">
        <v>44</v>
      </c>
      <c r="F160" s="13">
        <v>13</v>
      </c>
      <c r="G160" s="13">
        <v>29.545454545454547</v>
      </c>
      <c r="H160" s="13">
        <v>21</v>
      </c>
      <c r="I160" s="13">
        <v>40</v>
      </c>
    </row>
    <row r="161" spans="1:9" ht="20.100000000000001" hidden="1" customHeight="1">
      <c r="A161" s="1"/>
      <c r="B161" s="350"/>
      <c r="C161" s="40">
        <v>11</v>
      </c>
      <c r="D161" s="229">
        <v>7</v>
      </c>
      <c r="E161" s="13">
        <v>44</v>
      </c>
      <c r="F161" s="13">
        <v>12</v>
      </c>
      <c r="G161" s="13">
        <v>27.272727272727273</v>
      </c>
      <c r="H161" s="13">
        <v>19</v>
      </c>
      <c r="I161" s="13">
        <v>40</v>
      </c>
    </row>
    <row r="162" spans="1:9" ht="20.100000000000001" hidden="1" customHeight="1">
      <c r="A162" s="1"/>
      <c r="B162" s="350"/>
      <c r="C162" s="160">
        <v>12</v>
      </c>
      <c r="D162" s="229">
        <v>7</v>
      </c>
      <c r="E162" s="13">
        <v>44</v>
      </c>
      <c r="F162" s="13">
        <v>14</v>
      </c>
      <c r="G162" s="13">
        <f t="shared" ref="G162:G163" si="7">F162/E162%</f>
        <v>31.818181818181817</v>
      </c>
      <c r="H162" s="13">
        <v>20</v>
      </c>
      <c r="I162" s="13">
        <v>41</v>
      </c>
    </row>
    <row r="163" spans="1:9" ht="20.100000000000001" customHeight="1">
      <c r="A163" s="20">
        <v>2023</v>
      </c>
      <c r="B163" s="346" t="s">
        <v>61</v>
      </c>
      <c r="C163" s="376">
        <v>1</v>
      </c>
      <c r="D163" s="457">
        <v>7</v>
      </c>
      <c r="E163" s="457">
        <v>44</v>
      </c>
      <c r="F163" s="457">
        <v>15</v>
      </c>
      <c r="G163" s="457">
        <f t="shared" si="7"/>
        <v>34.090909090909093</v>
      </c>
      <c r="H163" s="457">
        <v>16</v>
      </c>
      <c r="I163" s="457">
        <v>42</v>
      </c>
    </row>
    <row r="164" spans="1:9" ht="20.100000000000001" customHeight="1">
      <c r="A164" s="1"/>
      <c r="B164" s="350"/>
      <c r="C164" s="160">
        <v>2</v>
      </c>
      <c r="D164" s="13">
        <v>7</v>
      </c>
      <c r="E164" s="13">
        <v>44</v>
      </c>
      <c r="F164" s="13">
        <v>16</v>
      </c>
      <c r="G164" s="13">
        <v>36</v>
      </c>
      <c r="H164" s="13">
        <v>17</v>
      </c>
      <c r="I164" s="13">
        <v>40</v>
      </c>
    </row>
    <row r="165" spans="1:9" ht="20.100000000000001" customHeight="1">
      <c r="A165" s="1"/>
      <c r="B165" s="350"/>
      <c r="C165" s="160">
        <v>3</v>
      </c>
      <c r="D165" s="13">
        <v>7</v>
      </c>
      <c r="E165" s="13">
        <v>44</v>
      </c>
      <c r="F165" s="13">
        <v>17</v>
      </c>
      <c r="G165" s="13">
        <v>39</v>
      </c>
      <c r="H165" s="13">
        <v>21</v>
      </c>
      <c r="I165" s="13">
        <v>42</v>
      </c>
    </row>
    <row r="166" spans="1:9" ht="20.100000000000001" customHeight="1">
      <c r="A166" s="1"/>
      <c r="B166" s="350"/>
      <c r="C166" s="160">
        <v>4</v>
      </c>
      <c r="D166" s="13">
        <v>7</v>
      </c>
      <c r="E166" s="13">
        <v>44</v>
      </c>
      <c r="F166" s="13">
        <v>15</v>
      </c>
      <c r="G166" s="13">
        <v>34</v>
      </c>
      <c r="H166" s="13">
        <v>21</v>
      </c>
      <c r="I166" s="13">
        <v>34</v>
      </c>
    </row>
    <row r="167" spans="1:9" ht="20.100000000000001" customHeight="1">
      <c r="A167" s="1"/>
      <c r="B167" s="350"/>
      <c r="C167" s="160">
        <v>5</v>
      </c>
      <c r="D167" s="13">
        <v>7</v>
      </c>
      <c r="E167" s="13">
        <v>44</v>
      </c>
      <c r="F167" s="13">
        <v>15</v>
      </c>
      <c r="G167" s="13">
        <v>34</v>
      </c>
      <c r="H167" s="13">
        <v>21</v>
      </c>
      <c r="I167" s="13">
        <v>34</v>
      </c>
    </row>
    <row r="168" spans="1:9" ht="20.100000000000001" customHeight="1">
      <c r="A168" s="1"/>
      <c r="B168" s="350"/>
      <c r="C168" s="160">
        <v>6</v>
      </c>
      <c r="D168" s="13">
        <v>7</v>
      </c>
      <c r="E168" s="13">
        <v>44</v>
      </c>
      <c r="F168" s="13">
        <v>17</v>
      </c>
      <c r="G168" s="13">
        <v>39</v>
      </c>
      <c r="H168" s="13">
        <v>21</v>
      </c>
      <c r="I168" s="13">
        <v>44</v>
      </c>
    </row>
    <row r="169" spans="1:9" ht="20.100000000000001" customHeight="1">
      <c r="A169" s="1"/>
      <c r="B169" s="350"/>
      <c r="C169" s="160">
        <v>7</v>
      </c>
      <c r="D169" s="13">
        <v>7</v>
      </c>
      <c r="E169" s="13">
        <v>44</v>
      </c>
      <c r="F169" s="13">
        <v>15</v>
      </c>
      <c r="G169" s="13">
        <v>34</v>
      </c>
      <c r="H169" s="13">
        <v>22</v>
      </c>
      <c r="I169" s="13">
        <v>44</v>
      </c>
    </row>
    <row r="170" spans="1:9" ht="20.100000000000001" customHeight="1">
      <c r="A170" s="1"/>
      <c r="B170" s="350"/>
      <c r="C170" s="160">
        <v>8</v>
      </c>
      <c r="D170" s="13">
        <v>7</v>
      </c>
      <c r="E170" s="13">
        <v>44</v>
      </c>
      <c r="F170" s="13">
        <v>12</v>
      </c>
      <c r="G170" s="13">
        <v>27</v>
      </c>
      <c r="H170" s="13">
        <v>16</v>
      </c>
      <c r="I170" s="13">
        <v>41</v>
      </c>
    </row>
    <row r="171" spans="1:9" ht="20.100000000000001" customHeight="1">
      <c r="A171" s="1"/>
      <c r="B171" s="350"/>
      <c r="C171" s="160">
        <v>9</v>
      </c>
      <c r="D171" s="13">
        <v>7</v>
      </c>
      <c r="E171" s="13">
        <v>44</v>
      </c>
      <c r="F171" s="13">
        <v>12</v>
      </c>
      <c r="G171" s="13">
        <v>27</v>
      </c>
      <c r="H171" s="13">
        <v>19</v>
      </c>
      <c r="I171" s="13">
        <v>41</v>
      </c>
    </row>
    <row r="172" spans="1:9" ht="20.100000000000001" customHeight="1">
      <c r="A172" s="1"/>
      <c r="B172" s="350"/>
      <c r="C172" s="40">
        <v>10</v>
      </c>
      <c r="D172" s="229">
        <v>7</v>
      </c>
      <c r="E172" s="13">
        <v>44</v>
      </c>
      <c r="F172" s="13">
        <v>13</v>
      </c>
      <c r="G172" s="13">
        <v>30</v>
      </c>
      <c r="H172" s="13">
        <v>22</v>
      </c>
      <c r="I172" s="13">
        <v>41</v>
      </c>
    </row>
    <row r="173" spans="1:9" ht="20.100000000000001" customHeight="1">
      <c r="A173" s="1"/>
      <c r="B173" s="350"/>
      <c r="C173" s="40">
        <v>11</v>
      </c>
      <c r="D173" s="229">
        <v>7</v>
      </c>
      <c r="E173" s="13">
        <v>44</v>
      </c>
      <c r="F173" s="13">
        <v>16</v>
      </c>
      <c r="G173" s="13">
        <v>36</v>
      </c>
      <c r="H173" s="13">
        <v>20</v>
      </c>
      <c r="I173" s="13">
        <v>41</v>
      </c>
    </row>
    <row r="174" spans="1:9" ht="20.100000000000001" customHeight="1">
      <c r="A174" s="1"/>
      <c r="B174" s="350"/>
      <c r="C174" s="160">
        <v>12</v>
      </c>
      <c r="D174" s="229">
        <v>7</v>
      </c>
      <c r="E174" s="13">
        <v>44</v>
      </c>
      <c r="F174" s="13">
        <v>13</v>
      </c>
      <c r="G174" s="13">
        <v>30</v>
      </c>
      <c r="H174" s="13">
        <v>19</v>
      </c>
      <c r="I174" s="13">
        <v>41</v>
      </c>
    </row>
    <row r="175" spans="1:9" ht="20.100000000000001" customHeight="1">
      <c r="A175" s="20">
        <v>2024</v>
      </c>
      <c r="B175" s="346" t="s">
        <v>61</v>
      </c>
      <c r="C175" s="376">
        <v>1</v>
      </c>
      <c r="D175" s="457">
        <v>7</v>
      </c>
      <c r="E175" s="457">
        <v>44</v>
      </c>
      <c r="F175" s="457">
        <v>14</v>
      </c>
      <c r="G175" s="457">
        <v>32</v>
      </c>
      <c r="H175" s="457">
        <v>17</v>
      </c>
      <c r="I175" s="457">
        <v>41</v>
      </c>
    </row>
    <row r="176" spans="1:9" ht="20.100000000000001" customHeight="1">
      <c r="A176" s="1"/>
      <c r="B176" s="350"/>
      <c r="C176" s="160">
        <v>2</v>
      </c>
      <c r="D176" s="13">
        <v>7</v>
      </c>
      <c r="E176" s="13">
        <v>44</v>
      </c>
      <c r="F176" s="13">
        <v>13</v>
      </c>
      <c r="G176" s="13">
        <v>30</v>
      </c>
      <c r="H176" s="13">
        <v>20</v>
      </c>
      <c r="I176" s="13">
        <v>41</v>
      </c>
    </row>
    <row r="177" spans="1:9" ht="20.100000000000001" customHeight="1">
      <c r="A177" s="1"/>
      <c r="B177" s="350"/>
      <c r="C177" s="160">
        <v>3</v>
      </c>
      <c r="D177" s="13">
        <v>7</v>
      </c>
      <c r="E177" s="13">
        <v>44</v>
      </c>
      <c r="F177" s="13">
        <v>13</v>
      </c>
      <c r="G177" s="13">
        <v>30</v>
      </c>
      <c r="H177" s="13">
        <v>19</v>
      </c>
      <c r="I177" s="13">
        <v>41</v>
      </c>
    </row>
    <row r="178" spans="1:9" ht="20.100000000000001" customHeight="1">
      <c r="A178" s="1"/>
      <c r="B178" s="350"/>
      <c r="C178" s="160">
        <v>4</v>
      </c>
      <c r="D178" s="13">
        <v>7</v>
      </c>
      <c r="E178" s="13">
        <v>44</v>
      </c>
      <c r="F178" s="13">
        <v>9</v>
      </c>
      <c r="G178" s="13">
        <v>20</v>
      </c>
      <c r="H178" s="13">
        <v>20</v>
      </c>
      <c r="I178" s="13">
        <v>40</v>
      </c>
    </row>
    <row r="179" spans="1:9" ht="20.100000000000001" customHeight="1">
      <c r="A179" s="1"/>
      <c r="B179" s="350"/>
      <c r="C179" s="160">
        <v>5</v>
      </c>
      <c r="D179" s="13">
        <v>7</v>
      </c>
      <c r="E179" s="13">
        <v>44</v>
      </c>
      <c r="F179" s="13">
        <v>12</v>
      </c>
      <c r="G179" s="13">
        <v>32</v>
      </c>
      <c r="H179" s="13">
        <v>19</v>
      </c>
      <c r="I179" s="13">
        <v>40</v>
      </c>
    </row>
    <row r="180" spans="1:9" ht="20.100000000000001" customHeight="1">
      <c r="A180" s="1"/>
      <c r="B180" s="350"/>
      <c r="C180" s="160">
        <v>6</v>
      </c>
      <c r="D180" s="13">
        <v>7</v>
      </c>
      <c r="E180" s="13">
        <v>44</v>
      </c>
      <c r="F180" s="13">
        <v>15</v>
      </c>
      <c r="G180" s="13">
        <v>34</v>
      </c>
      <c r="H180" s="13">
        <v>21</v>
      </c>
      <c r="I180" s="13">
        <v>43</v>
      </c>
    </row>
    <row r="181" spans="1:9" ht="20.100000000000001" customHeight="1">
      <c r="A181" s="1"/>
      <c r="B181" s="350"/>
      <c r="C181" s="160">
        <v>7</v>
      </c>
      <c r="D181" s="13">
        <v>7</v>
      </c>
      <c r="E181" s="13">
        <v>44</v>
      </c>
      <c r="F181" s="13">
        <v>17</v>
      </c>
      <c r="G181" s="13">
        <v>39</v>
      </c>
      <c r="H181" s="13">
        <v>22</v>
      </c>
      <c r="I181" s="13">
        <v>43</v>
      </c>
    </row>
    <row r="182" spans="1:9" ht="20.100000000000001" customHeight="1">
      <c r="A182" s="1"/>
      <c r="B182" s="350"/>
      <c r="C182" s="160">
        <v>8</v>
      </c>
      <c r="D182" s="13">
        <v>7</v>
      </c>
      <c r="E182" s="13">
        <v>42</v>
      </c>
      <c r="F182" s="13">
        <v>18</v>
      </c>
      <c r="G182" s="13">
        <v>43</v>
      </c>
      <c r="H182" s="13">
        <v>17</v>
      </c>
      <c r="I182" s="13">
        <v>20</v>
      </c>
    </row>
    <row r="183" spans="1:9" ht="20.100000000000001" customHeight="1">
      <c r="A183" s="659"/>
      <c r="B183" s="660"/>
      <c r="C183" s="160">
        <v>9</v>
      </c>
      <c r="D183" s="680">
        <v>7</v>
      </c>
      <c r="E183" s="680">
        <v>42</v>
      </c>
      <c r="F183" s="680">
        <v>12</v>
      </c>
      <c r="G183" s="680">
        <v>29</v>
      </c>
      <c r="H183" s="680">
        <v>31</v>
      </c>
      <c r="I183" s="680">
        <v>20</v>
      </c>
    </row>
    <row r="184" spans="1:9" ht="20.100000000000001" customHeight="1">
      <c r="A184" s="659"/>
      <c r="B184" s="660"/>
      <c r="C184" s="670">
        <v>10</v>
      </c>
      <c r="D184" s="229">
        <v>7</v>
      </c>
      <c r="E184" s="680">
        <v>42</v>
      </c>
      <c r="F184" s="680">
        <v>13</v>
      </c>
      <c r="G184" s="680">
        <v>31</v>
      </c>
      <c r="H184" s="680">
        <v>30</v>
      </c>
      <c r="I184" s="680">
        <v>20</v>
      </c>
    </row>
    <row r="185" spans="1:9" ht="20.100000000000001" customHeight="1">
      <c r="A185" s="659"/>
      <c r="B185" s="660"/>
      <c r="C185" s="670">
        <v>11</v>
      </c>
      <c r="D185" s="229">
        <v>7</v>
      </c>
      <c r="E185" s="680">
        <v>42</v>
      </c>
      <c r="F185" s="680">
        <v>10</v>
      </c>
      <c r="G185" s="680">
        <v>24</v>
      </c>
      <c r="H185" s="680">
        <v>29</v>
      </c>
      <c r="I185" s="680">
        <v>20</v>
      </c>
    </row>
    <row r="186" spans="1:9" ht="20.100000000000001" customHeight="1">
      <c r="A186" s="659"/>
      <c r="B186" s="660"/>
      <c r="C186" s="160">
        <v>12</v>
      </c>
      <c r="D186" s="229">
        <v>7</v>
      </c>
      <c r="E186" s="680">
        <v>42</v>
      </c>
      <c r="F186" s="680">
        <v>13</v>
      </c>
      <c r="G186" s="680">
        <v>31</v>
      </c>
      <c r="H186" s="680">
        <v>20</v>
      </c>
      <c r="I186" s="680">
        <v>38</v>
      </c>
    </row>
    <row r="187" spans="1:9" ht="20.100000000000001" customHeight="1" thickBot="1">
      <c r="A187" s="528">
        <v>2025</v>
      </c>
      <c r="B187" s="529" t="s">
        <v>61</v>
      </c>
      <c r="C187" s="530">
        <v>1</v>
      </c>
      <c r="D187" s="681">
        <v>7</v>
      </c>
      <c r="E187" s="681">
        <v>42</v>
      </c>
      <c r="F187" s="681">
        <v>17</v>
      </c>
      <c r="G187" s="681">
        <v>40</v>
      </c>
      <c r="H187" s="681">
        <v>20</v>
      </c>
      <c r="I187" s="681">
        <v>38</v>
      </c>
    </row>
    <row r="188" spans="1:9" ht="15" customHeight="1">
      <c r="A188" s="68"/>
      <c r="B188" s="455"/>
      <c r="D188" s="69"/>
      <c r="E188" s="69"/>
      <c r="F188" s="69"/>
      <c r="G188" s="69"/>
      <c r="H188" s="69"/>
      <c r="I188" s="69"/>
    </row>
    <row r="189" spans="1:9" ht="15" customHeight="1">
      <c r="A189" s="12" t="s">
        <v>479</v>
      </c>
      <c r="B189" s="71"/>
      <c r="C189" s="456"/>
      <c r="D189" s="71"/>
      <c r="E189" s="71"/>
      <c r="F189" s="71"/>
      <c r="G189" s="71"/>
      <c r="H189" s="71"/>
      <c r="I189" s="71"/>
    </row>
    <row r="190" spans="1:9" ht="15" customHeight="1">
      <c r="A190" s="12" t="s">
        <v>440</v>
      </c>
    </row>
    <row r="191" spans="1:9" ht="15" customHeight="1">
      <c r="A191" s="12" t="s">
        <v>441</v>
      </c>
    </row>
    <row r="192" spans="1:9" ht="15" customHeight="1">
      <c r="A192" s="12" t="s">
        <v>442</v>
      </c>
    </row>
    <row r="193" spans="1:10" ht="15" customHeight="1">
      <c r="A193" s="12" t="s">
        <v>480</v>
      </c>
    </row>
    <row r="194" spans="1:10" ht="15" customHeight="1">
      <c r="A194" s="12" t="s">
        <v>443</v>
      </c>
    </row>
    <row r="195" spans="1:10" ht="15" customHeight="1">
      <c r="A195" s="12" t="s">
        <v>444</v>
      </c>
    </row>
    <row r="196" spans="1:10" ht="15" customHeight="1">
      <c r="A196" s="12" t="s">
        <v>445</v>
      </c>
    </row>
    <row r="197" spans="1:10" ht="15" customHeight="1">
      <c r="A197" s="12"/>
    </row>
    <row r="199" spans="1:10" ht="21">
      <c r="A199" s="2" ph="1"/>
      <c r="B199" s="38" ph="1"/>
      <c r="C199" s="38" ph="1"/>
      <c r="D199" s="2" ph="1"/>
      <c r="E199" s="2" ph="1"/>
      <c r="F199" s="2" ph="1"/>
      <c r="H199" s="2" ph="1"/>
      <c r="I199" s="2" ph="1"/>
      <c r="J199" s="2" ph="1"/>
    </row>
    <row r="200" spans="1:10" ht="21">
      <c r="A200" s="2" ph="1"/>
      <c r="B200" s="38" ph="1"/>
      <c r="C200" s="38" ph="1"/>
      <c r="D200" s="2" ph="1"/>
      <c r="E200" s="2" ph="1"/>
      <c r="F200" s="2" ph="1"/>
      <c r="H200" s="2" ph="1"/>
      <c r="I200" s="2" ph="1"/>
      <c r="J200" s="2" ph="1"/>
    </row>
    <row r="201" spans="1:10" ht="21">
      <c r="A201" s="2" ph="1"/>
      <c r="B201" s="38" ph="1"/>
      <c r="C201" s="38" ph="1"/>
      <c r="D201" s="2" ph="1"/>
      <c r="E201" s="2" ph="1"/>
      <c r="F201" s="2" ph="1"/>
      <c r="H201" s="2" ph="1"/>
      <c r="I201" s="2" ph="1"/>
      <c r="J201" s="2" ph="1"/>
    </row>
    <row r="202" spans="1:10" ht="21">
      <c r="A202" s="2" ph="1"/>
      <c r="B202" s="38" ph="1"/>
      <c r="C202" s="38" ph="1"/>
      <c r="D202" s="2" ph="1"/>
      <c r="E202" s="2" ph="1"/>
      <c r="F202" s="2" ph="1"/>
      <c r="H202" s="2" ph="1"/>
      <c r="I202" s="2" ph="1"/>
      <c r="J202" s="2" ph="1"/>
    </row>
    <row r="203" spans="1:10" ht="21">
      <c r="A203" s="2" ph="1"/>
      <c r="B203" s="38" ph="1"/>
      <c r="C203" s="38" ph="1"/>
      <c r="D203" s="2" ph="1"/>
      <c r="E203" s="2" ph="1"/>
      <c r="F203" s="2" ph="1"/>
      <c r="H203" s="2" ph="1"/>
      <c r="I203" s="2" ph="1"/>
      <c r="J203" s="2" ph="1"/>
    </row>
    <row r="204" spans="1:10" ht="21">
      <c r="A204" s="2" ph="1"/>
      <c r="B204" s="38" ph="1"/>
      <c r="C204" s="38" ph="1"/>
      <c r="D204" s="2" ph="1"/>
      <c r="E204" s="2" ph="1"/>
      <c r="F204" s="2" ph="1"/>
      <c r="H204" s="2" ph="1"/>
      <c r="I204" s="2" ph="1"/>
      <c r="J204" s="2" ph="1"/>
    </row>
    <row r="205" spans="1:10" ht="21">
      <c r="A205" s="2" ph="1"/>
      <c r="B205" s="38" ph="1"/>
      <c r="C205" s="38" ph="1"/>
      <c r="D205" s="2" ph="1"/>
      <c r="E205" s="2" ph="1"/>
      <c r="F205" s="2" ph="1"/>
      <c r="H205" s="2" ph="1"/>
      <c r="I205" s="2" ph="1"/>
      <c r="J205" s="2" ph="1"/>
    </row>
    <row r="206" spans="1:10" ht="21">
      <c r="A206" s="2" ph="1"/>
      <c r="B206" s="38" ph="1"/>
      <c r="C206" s="38" ph="1"/>
      <c r="D206" s="2" ph="1"/>
      <c r="E206" s="2" ph="1"/>
      <c r="F206" s="2" ph="1"/>
      <c r="H206" s="2" ph="1"/>
      <c r="I206" s="2" ph="1"/>
      <c r="J206" s="2" ph="1"/>
    </row>
    <row r="207" spans="1:10" ht="21">
      <c r="A207" s="2" ph="1"/>
      <c r="B207" s="38" ph="1"/>
      <c r="C207" s="38" ph="1"/>
      <c r="D207" s="2" ph="1"/>
      <c r="E207" s="2" ph="1"/>
      <c r="F207" s="2" ph="1"/>
      <c r="H207" s="2" ph="1"/>
      <c r="I207" s="2" ph="1"/>
      <c r="J207" s="2" ph="1"/>
    </row>
    <row r="208" spans="1:10" ht="21">
      <c r="A208" s="2" ph="1"/>
      <c r="B208" s="38" ph="1"/>
      <c r="C208" s="38" ph="1"/>
      <c r="D208" s="2" ph="1"/>
      <c r="E208" s="2" ph="1"/>
      <c r="F208" s="2" ph="1"/>
      <c r="H208" s="2" ph="1"/>
      <c r="I208" s="2" ph="1"/>
      <c r="J208" s="2" ph="1"/>
    </row>
    <row r="209" spans="1:10" ht="21">
      <c r="A209" s="2" ph="1"/>
      <c r="B209" s="38" ph="1"/>
      <c r="C209" s="38" ph="1"/>
      <c r="D209" s="2" ph="1"/>
      <c r="E209" s="2" ph="1"/>
      <c r="F209" s="2" ph="1"/>
      <c r="H209" s="2" ph="1"/>
      <c r="I209" s="2" ph="1"/>
      <c r="J209" s="2" ph="1"/>
    </row>
    <row r="210" spans="1:10" ht="21">
      <c r="A210" s="2" ph="1"/>
      <c r="B210" s="38" ph="1"/>
      <c r="C210" s="38" ph="1"/>
      <c r="D210" s="2" ph="1"/>
      <c r="E210" s="2" ph="1"/>
      <c r="F210" s="2" ph="1"/>
      <c r="H210" s="2" ph="1"/>
      <c r="I210" s="2" ph="1"/>
      <c r="J210" s="2" ph="1"/>
    </row>
    <row r="212" spans="1:10" ht="21">
      <c r="A212" s="2" ph="1"/>
      <c r="B212" s="38" ph="1"/>
      <c r="C212" s="38" ph="1"/>
      <c r="D212" s="2" ph="1"/>
      <c r="E212" s="2" ph="1"/>
      <c r="F212" s="2" ph="1"/>
      <c r="H212" s="2" ph="1"/>
      <c r="I212" s="2" ph="1"/>
      <c r="J212" s="2" ph="1"/>
    </row>
    <row r="213" spans="1:10" ht="21">
      <c r="A213" s="2" ph="1"/>
      <c r="B213" s="38" ph="1"/>
      <c r="C213" s="38" ph="1"/>
      <c r="D213" s="2" ph="1"/>
      <c r="E213" s="2" ph="1"/>
      <c r="F213" s="2" ph="1"/>
      <c r="H213" s="2" ph="1"/>
      <c r="I213" s="2" ph="1"/>
      <c r="J213" s="2" ph="1"/>
    </row>
    <row r="214" spans="1:10" ht="21">
      <c r="A214" s="2" ph="1"/>
      <c r="B214" s="38" ph="1"/>
      <c r="C214" s="38" ph="1"/>
      <c r="D214" s="2" ph="1"/>
      <c r="E214" s="2" ph="1"/>
      <c r="F214" s="2" ph="1"/>
      <c r="H214" s="2" ph="1"/>
      <c r="I214" s="2" ph="1"/>
      <c r="J214" s="2" ph="1"/>
    </row>
    <row r="215" spans="1:10" ht="21">
      <c r="A215" s="2" ph="1"/>
      <c r="B215" s="38" ph="1"/>
      <c r="C215" s="38" ph="1"/>
      <c r="D215" s="2" ph="1"/>
      <c r="E215" s="2" ph="1"/>
      <c r="F215" s="2" ph="1"/>
      <c r="H215" s="2" ph="1"/>
      <c r="I215" s="2" ph="1"/>
      <c r="J215" s="2" ph="1"/>
    </row>
    <row r="216" spans="1:10" ht="21">
      <c r="A216" s="2" ph="1"/>
      <c r="B216" s="38" ph="1"/>
      <c r="C216" s="38" ph="1"/>
      <c r="D216" s="2" ph="1"/>
      <c r="E216" s="2" ph="1"/>
      <c r="F216" s="2" ph="1"/>
      <c r="H216" s="2" ph="1"/>
      <c r="I216" s="2" ph="1"/>
      <c r="J216" s="2" ph="1"/>
    </row>
    <row r="217" spans="1:10" ht="21">
      <c r="A217" s="2" ph="1"/>
      <c r="B217" s="38" ph="1"/>
      <c r="C217" s="38" ph="1"/>
      <c r="D217" s="2" ph="1"/>
      <c r="E217" s="2" ph="1"/>
      <c r="F217" s="2" ph="1"/>
      <c r="H217" s="2" ph="1"/>
      <c r="I217" s="2" ph="1"/>
      <c r="J217" s="2" ph="1"/>
    </row>
    <row r="218" spans="1:10" ht="21">
      <c r="A218" s="2" ph="1"/>
      <c r="B218" s="38" ph="1"/>
      <c r="C218" s="38" ph="1"/>
      <c r="D218" s="2" ph="1"/>
      <c r="E218" s="2" ph="1"/>
      <c r="F218" s="2" ph="1"/>
      <c r="H218" s="2" ph="1"/>
      <c r="I218" s="2" ph="1"/>
      <c r="J218" s="2" ph="1"/>
    </row>
    <row r="219" spans="1:10" ht="21">
      <c r="A219" s="2" ph="1"/>
      <c r="B219" s="38" ph="1"/>
      <c r="C219" s="38" ph="1"/>
      <c r="D219" s="2" ph="1"/>
      <c r="E219" s="2" ph="1"/>
      <c r="F219" s="2" ph="1"/>
      <c r="H219" s="2" ph="1"/>
      <c r="I219" s="2" ph="1"/>
      <c r="J219" s="2" ph="1"/>
    </row>
    <row r="220" spans="1:10" ht="21">
      <c r="A220" s="2" ph="1"/>
      <c r="B220" s="38" ph="1"/>
      <c r="C220" s="38" ph="1"/>
      <c r="D220" s="2" ph="1"/>
      <c r="E220" s="2" ph="1"/>
      <c r="F220" s="2" ph="1"/>
      <c r="H220" s="2" ph="1"/>
      <c r="I220" s="2" ph="1"/>
      <c r="J220" s="2" ph="1"/>
    </row>
    <row r="221" spans="1:10" ht="21">
      <c r="A221" s="2" ph="1"/>
      <c r="B221" s="38" ph="1"/>
      <c r="C221" s="38" ph="1"/>
      <c r="D221" s="2" ph="1"/>
      <c r="E221" s="2" ph="1"/>
      <c r="F221" s="2" ph="1"/>
      <c r="H221" s="2" ph="1"/>
      <c r="I221" s="2" ph="1"/>
      <c r="J221" s="2" ph="1"/>
    </row>
    <row r="222" spans="1:10" ht="21">
      <c r="A222" s="2" ph="1"/>
      <c r="B222" s="38" ph="1"/>
      <c r="C222" s="38" ph="1"/>
      <c r="D222" s="2" ph="1"/>
      <c r="E222" s="2" ph="1"/>
      <c r="F222" s="2" ph="1"/>
      <c r="H222" s="2" ph="1"/>
      <c r="I222" s="2" ph="1"/>
      <c r="J222" s="2" ph="1"/>
    </row>
    <row r="223" spans="1:10" ht="21">
      <c r="A223" s="2" ph="1"/>
      <c r="B223" s="38" ph="1"/>
      <c r="C223" s="38" ph="1"/>
      <c r="D223" s="2" ph="1"/>
      <c r="E223" s="2" ph="1"/>
      <c r="F223" s="2" ph="1"/>
      <c r="H223" s="2" ph="1"/>
      <c r="I223" s="2" ph="1"/>
      <c r="J223" s="2" ph="1"/>
    </row>
    <row r="224" spans="1:10" ht="21">
      <c r="A224" s="2" ph="1"/>
      <c r="B224" s="38" ph="1"/>
      <c r="C224" s="38" ph="1"/>
      <c r="D224" s="2" ph="1"/>
      <c r="E224" s="2" ph="1"/>
      <c r="F224" s="2" ph="1"/>
      <c r="H224" s="2" ph="1"/>
      <c r="I224" s="2" ph="1"/>
      <c r="J224" s="2" ph="1"/>
    </row>
    <row r="225" spans="1:10" ht="21">
      <c r="A225" s="2" ph="1"/>
      <c r="B225" s="38" ph="1"/>
      <c r="C225" s="38" ph="1"/>
      <c r="D225" s="2" ph="1"/>
      <c r="E225" s="2" ph="1"/>
      <c r="F225" s="2" ph="1"/>
      <c r="H225" s="2" ph="1"/>
      <c r="I225" s="2" ph="1"/>
      <c r="J225" s="2" ph="1"/>
    </row>
    <row r="226" spans="1:10" ht="21">
      <c r="A226" s="2" ph="1"/>
      <c r="B226" s="38" ph="1"/>
      <c r="C226" s="38" ph="1"/>
      <c r="D226" s="2" ph="1"/>
      <c r="E226" s="2" ph="1"/>
      <c r="F226" s="2" ph="1"/>
      <c r="H226" s="2" ph="1"/>
      <c r="I226" s="2" ph="1"/>
      <c r="J226" s="2" ph="1"/>
    </row>
    <row r="227" spans="1:10" ht="21">
      <c r="A227" s="2" ph="1"/>
      <c r="B227" s="38" ph="1"/>
      <c r="C227" s="38" ph="1"/>
      <c r="D227" s="2" ph="1"/>
      <c r="E227" s="2" ph="1"/>
      <c r="F227" s="2" ph="1"/>
      <c r="H227" s="2" ph="1"/>
      <c r="I227" s="2" ph="1"/>
      <c r="J227" s="2" ph="1"/>
    </row>
    <row r="228" spans="1:10" ht="21">
      <c r="A228" s="2" ph="1"/>
      <c r="B228" s="38" ph="1"/>
      <c r="C228" s="38" ph="1"/>
      <c r="D228" s="2" ph="1"/>
      <c r="E228" s="2" ph="1"/>
      <c r="F228" s="2" ph="1"/>
      <c r="H228" s="2" ph="1"/>
      <c r="I228" s="2" ph="1"/>
      <c r="J228" s="2" ph="1"/>
    </row>
    <row r="229" spans="1:10" ht="21">
      <c r="A229" s="2" ph="1"/>
      <c r="B229" s="38" ph="1"/>
      <c r="C229" s="38" ph="1"/>
      <c r="D229" s="2" ph="1"/>
      <c r="E229" s="2" ph="1"/>
      <c r="F229" s="2" ph="1"/>
      <c r="H229" s="2" ph="1"/>
      <c r="I229" s="2" ph="1"/>
      <c r="J229" s="2" ph="1"/>
    </row>
    <row r="230" spans="1:10" ht="21">
      <c r="A230" s="2" ph="1"/>
      <c r="B230" s="38" ph="1"/>
      <c r="C230" s="38" ph="1"/>
      <c r="D230" s="2" ph="1"/>
      <c r="E230" s="2" ph="1"/>
      <c r="F230" s="2" ph="1"/>
      <c r="H230" s="2" ph="1"/>
      <c r="I230" s="2" ph="1"/>
      <c r="J230" s="2" ph="1"/>
    </row>
    <row r="231" spans="1:10" ht="21">
      <c r="A231" s="2" ph="1"/>
      <c r="B231" s="38" ph="1"/>
      <c r="C231" s="38" ph="1"/>
      <c r="D231" s="2" ph="1"/>
      <c r="E231" s="2" ph="1"/>
      <c r="F231" s="2" ph="1"/>
      <c r="H231" s="2" ph="1"/>
      <c r="I231" s="2" ph="1"/>
      <c r="J231" s="2" ph="1"/>
    </row>
    <row r="232" spans="1:10" ht="21">
      <c r="A232" s="2" ph="1"/>
      <c r="B232" s="38" ph="1"/>
      <c r="C232" s="38" ph="1"/>
      <c r="D232" s="2" ph="1"/>
      <c r="E232" s="2" ph="1"/>
      <c r="F232" s="2" ph="1"/>
      <c r="H232" s="2" ph="1"/>
      <c r="I232" s="2" ph="1"/>
      <c r="J232" s="2" ph="1"/>
    </row>
    <row r="233" spans="1:10" ht="21">
      <c r="A233" s="2" ph="1"/>
      <c r="B233" s="38" ph="1"/>
      <c r="C233" s="38" ph="1"/>
      <c r="D233" s="2" ph="1"/>
      <c r="E233" s="2" ph="1"/>
      <c r="F233" s="2" ph="1"/>
      <c r="H233" s="2" ph="1"/>
      <c r="I233" s="2" ph="1"/>
      <c r="J233" s="2" ph="1"/>
    </row>
    <row r="234" spans="1:10" ht="21">
      <c r="A234" s="2" ph="1"/>
      <c r="B234" s="38" ph="1"/>
      <c r="C234" s="38" ph="1"/>
      <c r="D234" s="2" ph="1"/>
      <c r="E234" s="2" ph="1"/>
      <c r="F234" s="2" ph="1"/>
      <c r="H234" s="2" ph="1"/>
      <c r="I234" s="2" ph="1"/>
      <c r="J234" s="2" ph="1"/>
    </row>
    <row r="235" spans="1:10" ht="21">
      <c r="A235" s="2" ph="1"/>
      <c r="B235" s="38" ph="1"/>
      <c r="C235" s="38" ph="1"/>
      <c r="D235" s="2" ph="1"/>
      <c r="E235" s="2" ph="1"/>
      <c r="F235" s="2" ph="1"/>
      <c r="H235" s="2" ph="1"/>
      <c r="I235" s="2" ph="1"/>
      <c r="J235" s="2" ph="1"/>
    </row>
    <row r="236" spans="1:10" ht="21">
      <c r="A236" s="2" ph="1"/>
      <c r="B236" s="38" ph="1"/>
      <c r="C236" s="38" ph="1"/>
      <c r="D236" s="2" ph="1"/>
      <c r="E236" s="2" ph="1"/>
      <c r="F236" s="2" ph="1"/>
      <c r="H236" s="2" ph="1"/>
      <c r="I236" s="2" ph="1"/>
      <c r="J236" s="2" ph="1"/>
    </row>
    <row r="237" spans="1:10" ht="21">
      <c r="A237" s="2" ph="1"/>
      <c r="B237" s="38" ph="1"/>
      <c r="C237" s="38" ph="1"/>
      <c r="D237" s="2" ph="1"/>
      <c r="E237" s="2" ph="1"/>
      <c r="F237" s="2" ph="1"/>
      <c r="H237" s="2" ph="1"/>
      <c r="I237" s="2" ph="1"/>
      <c r="J237" s="2" ph="1"/>
    </row>
    <row r="238" spans="1:10" ht="21">
      <c r="A238" s="2" ph="1"/>
      <c r="B238" s="38" ph="1"/>
      <c r="C238" s="38" ph="1"/>
      <c r="D238" s="2" ph="1"/>
      <c r="E238" s="2" ph="1"/>
      <c r="F238" s="2" ph="1"/>
      <c r="H238" s="2" ph="1"/>
      <c r="I238" s="2" ph="1"/>
      <c r="J238" s="2" ph="1"/>
    </row>
    <row r="239" spans="1:10" ht="21">
      <c r="A239" s="2" ph="1"/>
      <c r="B239" s="38" ph="1"/>
      <c r="C239" s="38" ph="1"/>
      <c r="D239" s="2" ph="1"/>
      <c r="E239" s="2" ph="1"/>
      <c r="F239" s="2" ph="1"/>
      <c r="H239" s="2" ph="1"/>
      <c r="I239" s="2" ph="1"/>
      <c r="J239" s="2" ph="1"/>
    </row>
    <row r="240" spans="1:10" ht="21">
      <c r="A240" s="2" ph="1"/>
      <c r="B240" s="38" ph="1"/>
      <c r="C240" s="38" ph="1"/>
      <c r="D240" s="2" ph="1"/>
      <c r="E240" s="2" ph="1"/>
      <c r="F240" s="2" ph="1"/>
      <c r="H240" s="2" ph="1"/>
      <c r="I240" s="2" ph="1"/>
      <c r="J240" s="2" ph="1"/>
    </row>
    <row r="241" spans="1:10" ht="21">
      <c r="A241" s="2" ph="1"/>
      <c r="B241" s="38" ph="1"/>
      <c r="C241" s="38" ph="1"/>
      <c r="D241" s="2" ph="1"/>
      <c r="E241" s="2" ph="1"/>
      <c r="F241" s="2" ph="1"/>
      <c r="H241" s="2" ph="1"/>
      <c r="I241" s="2" ph="1"/>
      <c r="J241" s="2" ph="1"/>
    </row>
    <row r="242" spans="1:10" ht="21">
      <c r="A242" s="2" ph="1"/>
      <c r="B242" s="38" ph="1"/>
      <c r="C242" s="38" ph="1"/>
      <c r="D242" s="2" ph="1"/>
      <c r="E242" s="2" ph="1"/>
      <c r="F242" s="2" ph="1"/>
      <c r="H242" s="2" ph="1"/>
      <c r="I242" s="2" ph="1"/>
      <c r="J242" s="2" ph="1"/>
    </row>
    <row r="243" spans="1:10" ht="21">
      <c r="A243" s="2" ph="1"/>
      <c r="B243" s="38" ph="1"/>
      <c r="C243" s="38" ph="1"/>
      <c r="D243" s="2" ph="1"/>
      <c r="E243" s="2" ph="1"/>
      <c r="F243" s="2" ph="1"/>
      <c r="H243" s="2" ph="1"/>
      <c r="I243" s="2" ph="1"/>
      <c r="J243" s="2" ph="1"/>
    </row>
    <row r="244" spans="1:10" ht="21">
      <c r="A244" s="2" ph="1"/>
      <c r="B244" s="38" ph="1"/>
      <c r="C244" s="38" ph="1"/>
      <c r="D244" s="2" ph="1"/>
      <c r="E244" s="2" ph="1"/>
      <c r="F244" s="2" ph="1"/>
      <c r="H244" s="2" ph="1"/>
      <c r="I244" s="2" ph="1"/>
      <c r="J244" s="2" ph="1"/>
    </row>
    <row r="245" spans="1:10" ht="21">
      <c r="A245" s="2" ph="1"/>
      <c r="B245" s="38" ph="1"/>
      <c r="C245" s="38" ph="1"/>
      <c r="D245" s="2" ph="1"/>
      <c r="E245" s="2" ph="1"/>
      <c r="F245" s="2" ph="1"/>
      <c r="H245" s="2" ph="1"/>
      <c r="I245" s="2" ph="1"/>
      <c r="J245" s="2" ph="1"/>
    </row>
    <row r="246" spans="1:10" ht="21">
      <c r="A246" s="2" ph="1"/>
      <c r="B246" s="38" ph="1"/>
      <c r="C246" s="38" ph="1"/>
      <c r="D246" s="2" ph="1"/>
      <c r="E246" s="2" ph="1"/>
      <c r="F246" s="2" ph="1"/>
      <c r="H246" s="2" ph="1"/>
      <c r="I246" s="2" ph="1"/>
      <c r="J246" s="2" ph="1"/>
    </row>
    <row r="247" spans="1:10" ht="21">
      <c r="A247" s="2" ph="1"/>
      <c r="B247" s="38" ph="1"/>
      <c r="C247" s="38" ph="1"/>
      <c r="D247" s="2" ph="1"/>
      <c r="E247" s="2" ph="1"/>
      <c r="F247" s="2" ph="1"/>
      <c r="H247" s="2" ph="1"/>
      <c r="I247" s="2" ph="1"/>
      <c r="J247" s="2" ph="1"/>
    </row>
    <row r="248" spans="1:10" ht="21">
      <c r="A248" s="2" ph="1"/>
      <c r="B248" s="38" ph="1"/>
      <c r="C248" s="38" ph="1"/>
      <c r="D248" s="2" ph="1"/>
      <c r="E248" s="2" ph="1"/>
      <c r="F248" s="2" ph="1"/>
      <c r="H248" s="2" ph="1"/>
      <c r="I248" s="2" ph="1"/>
      <c r="J248" s="2" ph="1"/>
    </row>
    <row r="249" spans="1:10" ht="21">
      <c r="A249" s="2" ph="1"/>
      <c r="B249" s="38" ph="1"/>
      <c r="C249" s="38" ph="1"/>
      <c r="D249" s="2" ph="1"/>
      <c r="E249" s="2" ph="1"/>
      <c r="F249" s="2" ph="1"/>
      <c r="H249" s="2" ph="1"/>
      <c r="I249" s="2" ph="1"/>
      <c r="J249" s="2" ph="1"/>
    </row>
    <row r="250" spans="1:10" ht="21">
      <c r="A250" s="2" ph="1"/>
      <c r="B250" s="38" ph="1"/>
      <c r="C250" s="38" ph="1"/>
      <c r="D250" s="2" ph="1"/>
      <c r="E250" s="2" ph="1"/>
      <c r="F250" s="2" ph="1"/>
      <c r="H250" s="2" ph="1"/>
      <c r="I250" s="2" ph="1"/>
      <c r="J250" s="2" ph="1"/>
    </row>
    <row r="251" spans="1:10" ht="21">
      <c r="A251" s="2" ph="1"/>
      <c r="B251" s="38" ph="1"/>
      <c r="C251" s="38" ph="1"/>
      <c r="D251" s="2" ph="1"/>
      <c r="E251" s="2" ph="1"/>
      <c r="F251" s="2" ph="1"/>
      <c r="H251" s="2" ph="1"/>
      <c r="I251" s="2" ph="1"/>
      <c r="J251" s="2" ph="1"/>
    </row>
    <row r="252" spans="1:10" ht="21">
      <c r="A252" s="2" ph="1"/>
      <c r="B252" s="38" ph="1"/>
      <c r="C252" s="38" ph="1"/>
      <c r="D252" s="2" ph="1"/>
      <c r="E252" s="2" ph="1"/>
      <c r="F252" s="2" ph="1"/>
      <c r="H252" s="2" ph="1"/>
      <c r="I252" s="2" ph="1"/>
      <c r="J252" s="2" ph="1"/>
    </row>
    <row r="253" spans="1:10" ht="21">
      <c r="A253" s="2" ph="1"/>
      <c r="B253" s="38" ph="1"/>
      <c r="C253" s="38" ph="1"/>
      <c r="D253" s="2" ph="1"/>
      <c r="E253" s="2" ph="1"/>
      <c r="F253" s="2" ph="1"/>
      <c r="H253" s="2" ph="1"/>
      <c r="I253" s="2" ph="1"/>
      <c r="J253" s="2" ph="1"/>
    </row>
    <row r="254" spans="1:10" ht="21">
      <c r="A254" s="2" ph="1"/>
      <c r="B254" s="38" ph="1"/>
      <c r="C254" s="38" ph="1"/>
      <c r="D254" s="2" ph="1"/>
      <c r="E254" s="2" ph="1"/>
      <c r="F254" s="2" ph="1"/>
      <c r="H254" s="2" ph="1"/>
      <c r="I254" s="2" ph="1"/>
      <c r="J254" s="2" ph="1"/>
    </row>
    <row r="255" spans="1:10" ht="21">
      <c r="A255" s="2" ph="1"/>
      <c r="B255" s="38" ph="1"/>
      <c r="C255" s="38" ph="1"/>
      <c r="D255" s="2" ph="1"/>
      <c r="E255" s="2" ph="1"/>
      <c r="F255" s="2" ph="1"/>
      <c r="H255" s="2" ph="1"/>
      <c r="I255" s="2" ph="1"/>
      <c r="J255" s="2" ph="1"/>
    </row>
    <row r="256" spans="1:10" ht="21">
      <c r="A256" s="2" ph="1"/>
      <c r="B256" s="38" ph="1"/>
      <c r="C256" s="38" ph="1"/>
      <c r="D256" s="2" ph="1"/>
      <c r="E256" s="2" ph="1"/>
      <c r="F256" s="2" ph="1"/>
      <c r="H256" s="2" ph="1"/>
      <c r="I256" s="2" ph="1"/>
      <c r="J256" s="2" ph="1"/>
    </row>
    <row r="257" spans="1:10" ht="21">
      <c r="A257" s="2" ph="1"/>
      <c r="B257" s="38" ph="1"/>
      <c r="C257" s="38" ph="1"/>
      <c r="D257" s="2" ph="1"/>
      <c r="E257" s="2" ph="1"/>
      <c r="F257" s="2" ph="1"/>
      <c r="H257" s="2" ph="1"/>
      <c r="I257" s="2" ph="1"/>
      <c r="J257" s="2" ph="1"/>
    </row>
    <row r="258" spans="1:10" ht="21">
      <c r="A258" s="2" ph="1"/>
      <c r="B258" s="38" ph="1"/>
      <c r="C258" s="38" ph="1"/>
      <c r="D258" s="2" ph="1"/>
      <c r="E258" s="2" ph="1"/>
      <c r="F258" s="2" ph="1"/>
      <c r="H258" s="2" ph="1"/>
      <c r="I258" s="2" ph="1"/>
      <c r="J258" s="2" ph="1"/>
    </row>
    <row r="259" spans="1:10" ht="21">
      <c r="A259" s="2" ph="1"/>
      <c r="B259" s="38" ph="1"/>
      <c r="C259" s="38" ph="1"/>
      <c r="D259" s="2" ph="1"/>
      <c r="E259" s="2" ph="1"/>
      <c r="F259" s="2" ph="1"/>
      <c r="H259" s="2" ph="1"/>
      <c r="I259" s="2" ph="1"/>
      <c r="J259" s="2" ph="1"/>
    </row>
    <row r="260" spans="1:10" ht="21">
      <c r="A260" s="2" ph="1"/>
      <c r="B260" s="38" ph="1"/>
      <c r="C260" s="38" ph="1"/>
      <c r="D260" s="2" ph="1"/>
      <c r="E260" s="2" ph="1"/>
      <c r="F260" s="2" ph="1"/>
      <c r="H260" s="2" ph="1"/>
      <c r="I260" s="2" ph="1"/>
      <c r="J260" s="2" ph="1"/>
    </row>
    <row r="261" spans="1:10" ht="21">
      <c r="A261" s="2" ph="1"/>
      <c r="B261" s="38" ph="1"/>
      <c r="C261" s="38" ph="1"/>
      <c r="D261" s="2" ph="1"/>
      <c r="E261" s="2" ph="1"/>
      <c r="F261" s="2" ph="1"/>
      <c r="H261" s="2" ph="1"/>
      <c r="I261" s="2" ph="1"/>
      <c r="J261" s="2" ph="1"/>
    </row>
    <row r="274" spans="1:10" ht="21">
      <c r="A274" s="2" ph="1"/>
      <c r="B274" s="38" ph="1"/>
      <c r="C274" s="38" ph="1"/>
      <c r="D274" s="2" ph="1"/>
      <c r="E274" s="2" ph="1"/>
      <c r="F274" s="2" ph="1"/>
      <c r="H274" s="2" ph="1"/>
      <c r="I274" s="2" ph="1"/>
      <c r="J274" s="2" ph="1"/>
    </row>
    <row r="275" spans="1:10" ht="21">
      <c r="A275" s="2" ph="1"/>
      <c r="B275" s="38" ph="1"/>
      <c r="C275" s="38" ph="1"/>
      <c r="D275" s="2" ph="1"/>
      <c r="E275" s="2" ph="1"/>
      <c r="F275" s="2" ph="1"/>
      <c r="H275" s="2" ph="1"/>
      <c r="I275" s="2" ph="1"/>
      <c r="J275" s="2" ph="1"/>
    </row>
    <row r="276" spans="1:10" ht="21">
      <c r="A276" s="2" ph="1"/>
      <c r="B276" s="38" ph="1"/>
      <c r="C276" s="38" ph="1"/>
      <c r="D276" s="2" ph="1"/>
      <c r="E276" s="2" ph="1"/>
      <c r="F276" s="2" ph="1"/>
      <c r="H276" s="2" ph="1"/>
      <c r="I276" s="2" ph="1"/>
      <c r="J276" s="2" ph="1"/>
    </row>
    <row r="277" spans="1:10" ht="21">
      <c r="A277" s="2" ph="1"/>
      <c r="B277" s="38" ph="1"/>
      <c r="C277" s="38" ph="1"/>
      <c r="D277" s="2" ph="1"/>
      <c r="E277" s="2" ph="1"/>
      <c r="F277" s="2" ph="1"/>
      <c r="H277" s="2" ph="1"/>
      <c r="I277" s="2" ph="1"/>
      <c r="J277" s="2" ph="1"/>
    </row>
    <row r="278" spans="1:10" ht="21">
      <c r="A278" s="2" ph="1"/>
      <c r="B278" s="38" ph="1"/>
      <c r="C278" s="38" ph="1"/>
      <c r="D278" s="2" ph="1"/>
      <c r="E278" s="2" ph="1"/>
      <c r="F278" s="2" ph="1"/>
      <c r="H278" s="2" ph="1"/>
      <c r="I278" s="2" ph="1"/>
      <c r="J278" s="2" ph="1"/>
    </row>
    <row r="279" spans="1:10" ht="21">
      <c r="A279" s="2" ph="1"/>
      <c r="B279" s="38" ph="1"/>
      <c r="C279" s="38" ph="1"/>
      <c r="D279" s="2" ph="1"/>
      <c r="E279" s="2" ph="1"/>
      <c r="F279" s="2" ph="1"/>
      <c r="H279" s="2" ph="1"/>
      <c r="I279" s="2" ph="1"/>
      <c r="J279" s="2" ph="1"/>
    </row>
    <row r="280" spans="1:10" ht="21">
      <c r="A280" s="2" ph="1"/>
      <c r="B280" s="38" ph="1"/>
      <c r="C280" s="38" ph="1"/>
      <c r="D280" s="2" ph="1"/>
      <c r="E280" s="2" ph="1"/>
      <c r="F280" s="2" ph="1"/>
      <c r="H280" s="2" ph="1"/>
      <c r="I280" s="2" ph="1"/>
      <c r="J280" s="2" ph="1"/>
    </row>
    <row r="281" spans="1:10" ht="21">
      <c r="A281" s="2" ph="1"/>
      <c r="B281" s="38" ph="1"/>
      <c r="C281" s="38" ph="1"/>
      <c r="D281" s="2" ph="1"/>
      <c r="E281" s="2" ph="1"/>
      <c r="F281" s="2" ph="1"/>
      <c r="H281" s="2" ph="1"/>
      <c r="I281" s="2" ph="1"/>
      <c r="J281" s="2" ph="1"/>
    </row>
    <row r="282" spans="1:10" ht="21">
      <c r="A282" s="2" ph="1"/>
      <c r="B282" s="38" ph="1"/>
      <c r="C282" s="38" ph="1"/>
      <c r="D282" s="2" ph="1"/>
      <c r="E282" s="2" ph="1"/>
      <c r="F282" s="2" ph="1"/>
      <c r="H282" s="2" ph="1"/>
      <c r="I282" s="2" ph="1"/>
      <c r="J282" s="2" ph="1"/>
    </row>
    <row r="283" spans="1:10" ht="21">
      <c r="A283" s="2" ph="1"/>
      <c r="B283" s="38" ph="1"/>
      <c r="C283" s="38" ph="1"/>
      <c r="D283" s="2" ph="1"/>
      <c r="E283" s="2" ph="1"/>
      <c r="F283" s="2" ph="1"/>
      <c r="H283" s="2" ph="1"/>
      <c r="I283" s="2" ph="1"/>
      <c r="J283" s="2" ph="1"/>
    </row>
    <row r="284" spans="1:10" ht="21">
      <c r="A284" s="2" ph="1"/>
      <c r="B284" s="38" ph="1"/>
      <c r="C284" s="38" ph="1"/>
      <c r="D284" s="2" ph="1"/>
      <c r="E284" s="2" ph="1"/>
      <c r="F284" s="2" ph="1"/>
      <c r="H284" s="2" ph="1"/>
      <c r="I284" s="2" ph="1"/>
      <c r="J284" s="2" ph="1"/>
    </row>
    <row r="285" spans="1:10" ht="21">
      <c r="A285" s="2" ph="1"/>
      <c r="B285" s="38" ph="1"/>
      <c r="C285" s="38" ph="1"/>
      <c r="D285" s="2" ph="1"/>
      <c r="E285" s="2" ph="1"/>
      <c r="F285" s="2" ph="1"/>
      <c r="H285" s="2" ph="1"/>
      <c r="I285" s="2" ph="1"/>
      <c r="J285" s="2" ph="1"/>
    </row>
    <row r="287" spans="1:10" ht="21">
      <c r="A287" s="2" ph="1"/>
      <c r="B287" s="38" ph="1"/>
      <c r="C287" s="38" ph="1"/>
      <c r="D287" s="2" ph="1"/>
      <c r="E287" s="2" ph="1"/>
      <c r="F287" s="2" ph="1"/>
      <c r="H287" s="2" ph="1"/>
      <c r="I287" s="2" ph="1"/>
      <c r="J287" s="2" ph="1"/>
    </row>
    <row r="288" spans="1:10" ht="21">
      <c r="A288" s="2" ph="1"/>
      <c r="B288" s="38" ph="1"/>
      <c r="C288" s="38" ph="1"/>
      <c r="D288" s="2" ph="1"/>
      <c r="E288" s="2" ph="1"/>
      <c r="F288" s="2" ph="1"/>
      <c r="H288" s="2" ph="1"/>
      <c r="I288" s="2" ph="1"/>
      <c r="J288" s="2" ph="1"/>
    </row>
    <row r="289" spans="1:10" ht="21">
      <c r="A289" s="2" ph="1"/>
      <c r="B289" s="38" ph="1"/>
      <c r="C289" s="38" ph="1"/>
      <c r="D289" s="2" ph="1"/>
      <c r="E289" s="2" ph="1"/>
      <c r="F289" s="2" ph="1"/>
      <c r="H289" s="2" ph="1"/>
      <c r="I289" s="2" ph="1"/>
      <c r="J289" s="2" ph="1"/>
    </row>
    <row r="290" spans="1:10" ht="21">
      <c r="A290" s="2" ph="1"/>
      <c r="B290" s="38" ph="1"/>
      <c r="C290" s="38" ph="1"/>
      <c r="D290" s="2" ph="1"/>
      <c r="E290" s="2" ph="1"/>
      <c r="F290" s="2" ph="1"/>
      <c r="H290" s="2" ph="1"/>
      <c r="I290" s="2" ph="1"/>
      <c r="J290" s="2" ph="1"/>
    </row>
    <row r="291" spans="1:10" ht="21">
      <c r="A291" s="2" ph="1"/>
      <c r="B291" s="38" ph="1"/>
      <c r="C291" s="38" ph="1"/>
      <c r="D291" s="2" ph="1"/>
      <c r="E291" s="2" ph="1"/>
      <c r="F291" s="2" ph="1"/>
      <c r="H291" s="2" ph="1"/>
      <c r="I291" s="2" ph="1"/>
      <c r="J291" s="2" ph="1"/>
    </row>
    <row r="292" spans="1:10" ht="21">
      <c r="A292" s="2" ph="1"/>
      <c r="B292" s="38" ph="1"/>
      <c r="C292" s="38" ph="1"/>
      <c r="D292" s="2" ph="1"/>
      <c r="E292" s="2" ph="1"/>
      <c r="F292" s="2" ph="1"/>
      <c r="H292" s="2" ph="1"/>
      <c r="I292" s="2" ph="1"/>
      <c r="J292" s="2" ph="1"/>
    </row>
    <row r="293" spans="1:10" ht="21">
      <c r="A293" s="2" ph="1"/>
      <c r="B293" s="38" ph="1"/>
      <c r="C293" s="38" ph="1"/>
      <c r="D293" s="2" ph="1"/>
      <c r="E293" s="2" ph="1"/>
      <c r="F293" s="2" ph="1"/>
      <c r="H293" s="2" ph="1"/>
      <c r="I293" s="2" ph="1"/>
      <c r="J293" s="2" ph="1"/>
    </row>
    <row r="294" spans="1:10" ht="21">
      <c r="A294" s="2" ph="1"/>
      <c r="B294" s="38" ph="1"/>
      <c r="C294" s="38" ph="1"/>
      <c r="D294" s="2" ph="1"/>
      <c r="E294" s="2" ph="1"/>
      <c r="F294" s="2" ph="1"/>
      <c r="H294" s="2" ph="1"/>
      <c r="I294" s="2" ph="1"/>
      <c r="J294" s="2" ph="1"/>
    </row>
    <row r="295" spans="1:10" ht="21">
      <c r="A295" s="2" ph="1"/>
      <c r="B295" s="38" ph="1"/>
      <c r="C295" s="38" ph="1"/>
      <c r="D295" s="2" ph="1"/>
      <c r="E295" s="2" ph="1"/>
      <c r="F295" s="2" ph="1"/>
      <c r="H295" s="2" ph="1"/>
      <c r="I295" s="2" ph="1"/>
      <c r="J295" s="2" ph="1"/>
    </row>
    <row r="296" spans="1:10" ht="21">
      <c r="A296" s="2" ph="1"/>
      <c r="B296" s="38" ph="1"/>
      <c r="C296" s="38" ph="1"/>
      <c r="D296" s="2" ph="1"/>
      <c r="E296" s="2" ph="1"/>
      <c r="F296" s="2" ph="1"/>
      <c r="H296" s="2" ph="1"/>
      <c r="I296" s="2" ph="1"/>
      <c r="J296" s="2" ph="1"/>
    </row>
    <row r="297" spans="1:10" ht="21">
      <c r="A297" s="2" ph="1"/>
      <c r="B297" s="38" ph="1"/>
      <c r="C297" s="38" ph="1"/>
      <c r="D297" s="2" ph="1"/>
      <c r="E297" s="2" ph="1"/>
      <c r="F297" s="2" ph="1"/>
      <c r="H297" s="2" ph="1"/>
      <c r="I297" s="2" ph="1"/>
      <c r="J297" s="2" ph="1"/>
    </row>
    <row r="298" spans="1:10" ht="21">
      <c r="A298" s="2" ph="1"/>
      <c r="B298" s="38" ph="1"/>
      <c r="C298" s="38" ph="1"/>
      <c r="D298" s="2" ph="1"/>
      <c r="E298" s="2" ph="1"/>
      <c r="F298" s="2" ph="1"/>
      <c r="H298" s="2" ph="1"/>
      <c r="I298" s="2" ph="1"/>
      <c r="J298" s="2" ph="1"/>
    </row>
    <row r="299" spans="1:10" ht="21">
      <c r="A299" s="2" ph="1"/>
      <c r="B299" s="38" ph="1"/>
      <c r="C299" s="38" ph="1"/>
      <c r="D299" s="2" ph="1"/>
      <c r="E299" s="2" ph="1"/>
      <c r="F299" s="2" ph="1"/>
      <c r="H299" s="2" ph="1"/>
      <c r="I299" s="2" ph="1"/>
      <c r="J299" s="2" ph="1"/>
    </row>
    <row r="300" spans="1:10" ht="21">
      <c r="A300" s="2" ph="1"/>
      <c r="B300" s="38" ph="1"/>
      <c r="C300" s="38" ph="1"/>
      <c r="D300" s="2" ph="1"/>
      <c r="E300" s="2" ph="1"/>
      <c r="F300" s="2" ph="1"/>
      <c r="H300" s="2" ph="1"/>
      <c r="I300" s="2" ph="1"/>
      <c r="J300" s="2" ph="1"/>
    </row>
    <row r="301" spans="1:10" ht="21">
      <c r="A301" s="2" ph="1"/>
      <c r="B301" s="38" ph="1"/>
      <c r="C301" s="38" ph="1"/>
      <c r="D301" s="2" ph="1"/>
      <c r="E301" s="2" ph="1"/>
      <c r="F301" s="2" ph="1"/>
      <c r="H301" s="2" ph="1"/>
      <c r="I301" s="2" ph="1"/>
      <c r="J301" s="2" ph="1"/>
    </row>
    <row r="302" spans="1:10" ht="21">
      <c r="A302" s="2" ph="1"/>
      <c r="B302" s="38" ph="1"/>
      <c r="C302" s="38" ph="1"/>
      <c r="D302" s="2" ph="1"/>
      <c r="E302" s="2" ph="1"/>
      <c r="F302" s="2" ph="1"/>
      <c r="H302" s="2" ph="1"/>
      <c r="I302" s="2" ph="1"/>
      <c r="J302" s="2" ph="1"/>
    </row>
    <row r="303" spans="1:10" ht="21">
      <c r="A303" s="2" ph="1"/>
      <c r="B303" s="38" ph="1"/>
      <c r="C303" s="38" ph="1"/>
      <c r="D303" s="2" ph="1"/>
      <c r="E303" s="2" ph="1"/>
      <c r="F303" s="2" ph="1"/>
      <c r="H303" s="2" ph="1"/>
      <c r="I303" s="2" ph="1"/>
      <c r="J303" s="2" ph="1"/>
    </row>
    <row r="304" spans="1:10" ht="21">
      <c r="A304" s="2" ph="1"/>
      <c r="B304" s="38" ph="1"/>
      <c r="C304" s="38" ph="1"/>
      <c r="D304" s="2" ph="1"/>
      <c r="E304" s="2" ph="1"/>
      <c r="F304" s="2" ph="1"/>
      <c r="H304" s="2" ph="1"/>
      <c r="I304" s="2" ph="1"/>
      <c r="J304" s="2" ph="1"/>
    </row>
    <row r="305" spans="1:10" ht="21">
      <c r="A305" s="2" ph="1"/>
      <c r="B305" s="38" ph="1"/>
      <c r="C305" s="38" ph="1"/>
      <c r="D305" s="2" ph="1"/>
      <c r="E305" s="2" ph="1"/>
      <c r="F305" s="2" ph="1"/>
      <c r="H305" s="2" ph="1"/>
      <c r="I305" s="2" ph="1"/>
      <c r="J305" s="2" ph="1"/>
    </row>
    <row r="306" spans="1:10" ht="21">
      <c r="A306" s="2" ph="1"/>
      <c r="B306" s="38" ph="1"/>
      <c r="C306" s="38" ph="1"/>
      <c r="D306" s="2" ph="1"/>
      <c r="E306" s="2" ph="1"/>
      <c r="F306" s="2" ph="1"/>
      <c r="H306" s="2" ph="1"/>
      <c r="I306" s="2" ph="1"/>
      <c r="J306" s="2" ph="1"/>
    </row>
    <row r="307" spans="1:10" ht="21">
      <c r="A307" s="2" ph="1"/>
      <c r="B307" s="38" ph="1"/>
      <c r="C307" s="38" ph="1"/>
      <c r="D307" s="2" ph="1"/>
      <c r="E307" s="2" ph="1"/>
      <c r="F307" s="2" ph="1"/>
      <c r="H307" s="2" ph="1"/>
      <c r="I307" s="2" ph="1"/>
      <c r="J307" s="2" ph="1"/>
    </row>
    <row r="308" spans="1:10" ht="21">
      <c r="A308" s="2" ph="1"/>
      <c r="B308" s="38" ph="1"/>
      <c r="C308" s="38" ph="1"/>
      <c r="D308" s="2" ph="1"/>
      <c r="E308" s="2" ph="1"/>
      <c r="F308" s="2" ph="1"/>
      <c r="H308" s="2" ph="1"/>
      <c r="I308" s="2" ph="1"/>
      <c r="J308" s="2" ph="1"/>
    </row>
    <row r="309" spans="1:10" ht="21">
      <c r="A309" s="2" ph="1"/>
      <c r="B309" s="38" ph="1"/>
      <c r="C309" s="38" ph="1"/>
      <c r="D309" s="2" ph="1"/>
      <c r="E309" s="2" ph="1"/>
      <c r="F309" s="2" ph="1"/>
      <c r="H309" s="2" ph="1"/>
      <c r="I309" s="2" ph="1"/>
      <c r="J309" s="2" ph="1"/>
    </row>
    <row r="310" spans="1:10" ht="21">
      <c r="A310" s="2" ph="1"/>
      <c r="B310" s="38" ph="1"/>
      <c r="C310" s="38" ph="1"/>
      <c r="D310" s="2" ph="1"/>
      <c r="E310" s="2" ph="1"/>
      <c r="F310" s="2" ph="1"/>
      <c r="H310" s="2" ph="1"/>
      <c r="I310" s="2" ph="1"/>
      <c r="J310" s="2" ph="1"/>
    </row>
    <row r="311" spans="1:10" ht="21">
      <c r="A311" s="2" ph="1"/>
      <c r="B311" s="38" ph="1"/>
      <c r="C311" s="38" ph="1"/>
      <c r="D311" s="2" ph="1"/>
      <c r="E311" s="2" ph="1"/>
      <c r="F311" s="2" ph="1"/>
      <c r="H311" s="2" ph="1"/>
      <c r="I311" s="2" ph="1"/>
      <c r="J311" s="2" ph="1"/>
    </row>
    <row r="312" spans="1:10" ht="21">
      <c r="A312" s="2" ph="1"/>
      <c r="B312" s="38" ph="1"/>
      <c r="C312" s="38" ph="1"/>
      <c r="D312" s="2" ph="1"/>
      <c r="E312" s="2" ph="1"/>
      <c r="F312" s="2" ph="1"/>
      <c r="H312" s="2" ph="1"/>
      <c r="I312" s="2" ph="1"/>
      <c r="J312" s="2" ph="1"/>
    </row>
    <row r="313" spans="1:10" ht="21">
      <c r="A313" s="2" ph="1"/>
      <c r="B313" s="38" ph="1"/>
      <c r="C313" s="38" ph="1"/>
      <c r="D313" s="2" ph="1"/>
      <c r="E313" s="2" ph="1"/>
      <c r="F313" s="2" ph="1"/>
      <c r="H313" s="2" ph="1"/>
      <c r="I313" s="2" ph="1"/>
      <c r="J313" s="2" ph="1"/>
    </row>
    <row r="314" spans="1:10" ht="21">
      <c r="A314" s="2" ph="1"/>
      <c r="B314" s="38" ph="1"/>
      <c r="C314" s="38" ph="1"/>
      <c r="D314" s="2" ph="1"/>
      <c r="E314" s="2" ph="1"/>
      <c r="F314" s="2" ph="1"/>
      <c r="H314" s="2" ph="1"/>
      <c r="I314" s="2" ph="1"/>
      <c r="J314" s="2" ph="1"/>
    </row>
    <row r="315" spans="1:10" ht="21">
      <c r="A315" s="2" ph="1"/>
      <c r="B315" s="38" ph="1"/>
      <c r="C315" s="38" ph="1"/>
      <c r="D315" s="2" ph="1"/>
      <c r="E315" s="2" ph="1"/>
      <c r="F315" s="2" ph="1"/>
      <c r="H315" s="2" ph="1"/>
      <c r="I315" s="2" ph="1"/>
      <c r="J315" s="2" ph="1"/>
    </row>
    <row r="316" spans="1:10" ht="21">
      <c r="A316" s="2" ph="1"/>
      <c r="B316" s="38" ph="1"/>
      <c r="C316" s="38" ph="1"/>
      <c r="D316" s="2" ph="1"/>
      <c r="E316" s="2" ph="1"/>
      <c r="F316" s="2" ph="1"/>
      <c r="H316" s="2" ph="1"/>
      <c r="I316" s="2" ph="1"/>
      <c r="J316" s="2" ph="1"/>
    </row>
    <row r="317" spans="1:10" ht="21">
      <c r="A317" s="2" ph="1"/>
      <c r="B317" s="38" ph="1"/>
      <c r="C317" s="38" ph="1"/>
      <c r="D317" s="2" ph="1"/>
      <c r="E317" s="2" ph="1"/>
      <c r="F317" s="2" ph="1"/>
      <c r="H317" s="2" ph="1"/>
      <c r="I317" s="2" ph="1"/>
      <c r="J317" s="2" ph="1"/>
    </row>
    <row r="318" spans="1:10" ht="21">
      <c r="A318" s="2" ph="1"/>
      <c r="B318" s="38" ph="1"/>
      <c r="C318" s="38" ph="1"/>
      <c r="D318" s="2" ph="1"/>
      <c r="E318" s="2" ph="1"/>
      <c r="F318" s="2" ph="1"/>
      <c r="H318" s="2" ph="1"/>
      <c r="I318" s="2" ph="1"/>
      <c r="J318" s="2" ph="1"/>
    </row>
    <row r="319" spans="1:10" ht="21">
      <c r="A319" s="2" ph="1"/>
      <c r="B319" s="38" ph="1"/>
      <c r="C319" s="38" ph="1"/>
      <c r="D319" s="2" ph="1"/>
      <c r="E319" s="2" ph="1"/>
      <c r="F319" s="2" ph="1"/>
      <c r="H319" s="2" ph="1"/>
      <c r="I319" s="2" ph="1"/>
      <c r="J319" s="2" ph="1"/>
    </row>
    <row r="320" spans="1:10" ht="21">
      <c r="A320" s="2" ph="1"/>
      <c r="B320" s="38" ph="1"/>
      <c r="C320" s="38" ph="1"/>
      <c r="D320" s="2" ph="1"/>
      <c r="E320" s="2" ph="1"/>
      <c r="F320" s="2" ph="1"/>
      <c r="H320" s="2" ph="1"/>
      <c r="I320" s="2" ph="1"/>
      <c r="J320" s="2" ph="1"/>
    </row>
    <row r="321" spans="1:10" ht="21">
      <c r="A321" s="2" ph="1"/>
      <c r="B321" s="38" ph="1"/>
      <c r="C321" s="38" ph="1"/>
      <c r="D321" s="2" ph="1"/>
      <c r="E321" s="2" ph="1"/>
      <c r="F321" s="2" ph="1"/>
      <c r="H321" s="2" ph="1"/>
      <c r="I321" s="2" ph="1"/>
      <c r="J321" s="2" ph="1"/>
    </row>
    <row r="322" spans="1:10" ht="21">
      <c r="A322" s="2" ph="1"/>
      <c r="B322" s="38" ph="1"/>
      <c r="C322" s="38" ph="1"/>
      <c r="D322" s="2" ph="1"/>
      <c r="E322" s="2" ph="1"/>
      <c r="F322" s="2" ph="1"/>
      <c r="H322" s="2" ph="1"/>
      <c r="I322" s="2" ph="1"/>
      <c r="J322" s="2" ph="1"/>
    </row>
    <row r="323" spans="1:10" ht="21">
      <c r="A323" s="2" ph="1"/>
      <c r="B323" s="38" ph="1"/>
      <c r="C323" s="38" ph="1"/>
      <c r="D323" s="2" ph="1"/>
      <c r="E323" s="2" ph="1"/>
      <c r="F323" s="2" ph="1"/>
      <c r="H323" s="2" ph="1"/>
      <c r="I323" s="2" ph="1"/>
      <c r="J323" s="2" ph="1"/>
    </row>
    <row r="324" spans="1:10" ht="21">
      <c r="A324" s="2" ph="1"/>
      <c r="B324" s="38" ph="1"/>
      <c r="C324" s="38" ph="1"/>
      <c r="D324" s="2" ph="1"/>
      <c r="E324" s="2" ph="1"/>
      <c r="F324" s="2" ph="1"/>
      <c r="H324" s="2" ph="1"/>
      <c r="I324" s="2" ph="1"/>
      <c r="J324" s="2" ph="1"/>
    </row>
    <row r="325" spans="1:10" ht="21">
      <c r="A325" s="2" ph="1"/>
      <c r="B325" s="38" ph="1"/>
      <c r="C325" s="38" ph="1"/>
      <c r="D325" s="2" ph="1"/>
      <c r="E325" s="2" ph="1"/>
      <c r="F325" s="2" ph="1"/>
      <c r="H325" s="2" ph="1"/>
      <c r="I325" s="2" ph="1"/>
      <c r="J325" s="2" ph="1"/>
    </row>
    <row r="326" spans="1:10" ht="21">
      <c r="A326" s="2" ph="1"/>
      <c r="B326" s="38" ph="1"/>
      <c r="C326" s="38" ph="1"/>
      <c r="D326" s="2" ph="1"/>
      <c r="E326" s="2" ph="1"/>
      <c r="F326" s="2" ph="1"/>
      <c r="H326" s="2" ph="1"/>
      <c r="I326" s="2" ph="1"/>
      <c r="J326" s="2" ph="1"/>
    </row>
    <row r="327" spans="1:10" ht="21">
      <c r="A327" s="2" ph="1"/>
      <c r="B327" s="38" ph="1"/>
      <c r="C327" s="38" ph="1"/>
      <c r="D327" s="2" ph="1"/>
      <c r="E327" s="2" ph="1"/>
      <c r="F327" s="2" ph="1"/>
      <c r="H327" s="2" ph="1"/>
      <c r="I327" s="2" ph="1"/>
      <c r="J327" s="2" ph="1"/>
    </row>
    <row r="328" spans="1:10" ht="21">
      <c r="A328" s="2" ph="1"/>
      <c r="B328" s="38" ph="1"/>
      <c r="C328" s="38" ph="1"/>
      <c r="D328" s="2" ph="1"/>
      <c r="E328" s="2" ph="1"/>
      <c r="F328" s="2" ph="1"/>
      <c r="H328" s="2" ph="1"/>
      <c r="I328" s="2" ph="1"/>
      <c r="J328" s="2" ph="1"/>
    </row>
    <row r="329" spans="1:10" ht="21">
      <c r="A329" s="2" ph="1"/>
      <c r="B329" s="38" ph="1"/>
      <c r="C329" s="38" ph="1"/>
      <c r="D329" s="2" ph="1"/>
      <c r="E329" s="2" ph="1"/>
      <c r="F329" s="2" ph="1"/>
      <c r="H329" s="2" ph="1"/>
      <c r="I329" s="2" ph="1"/>
      <c r="J329" s="2" ph="1"/>
    </row>
    <row r="330" spans="1:10" ht="21">
      <c r="A330" s="2" ph="1"/>
      <c r="B330" s="38" ph="1"/>
      <c r="C330" s="38" ph="1"/>
      <c r="D330" s="2" ph="1"/>
      <c r="E330" s="2" ph="1"/>
      <c r="F330" s="2" ph="1"/>
      <c r="H330" s="2" ph="1"/>
      <c r="I330" s="2" ph="1"/>
      <c r="J330" s="2" ph="1"/>
    </row>
    <row r="331" spans="1:10" ht="21">
      <c r="A331" s="2" ph="1"/>
      <c r="B331" s="38" ph="1"/>
      <c r="C331" s="38" ph="1"/>
      <c r="D331" s="2" ph="1"/>
      <c r="E331" s="2" ph="1"/>
      <c r="F331" s="2" ph="1"/>
      <c r="H331" s="2" ph="1"/>
      <c r="I331" s="2" ph="1"/>
      <c r="J331" s="2" ph="1"/>
    </row>
    <row r="332" spans="1:10" ht="21">
      <c r="A332" s="2" ph="1"/>
      <c r="B332" s="38" ph="1"/>
      <c r="C332" s="38" ph="1"/>
      <c r="D332" s="2" ph="1"/>
      <c r="E332" s="2" ph="1"/>
      <c r="F332" s="2" ph="1"/>
      <c r="H332" s="2" ph="1"/>
      <c r="I332" s="2" ph="1"/>
      <c r="J332" s="2" ph="1"/>
    </row>
    <row r="333" spans="1:10" ht="21">
      <c r="A333" s="2" ph="1"/>
      <c r="B333" s="38" ph="1"/>
      <c r="C333" s="38" ph="1"/>
      <c r="D333" s="2" ph="1"/>
      <c r="E333" s="2" ph="1"/>
      <c r="F333" s="2" ph="1"/>
      <c r="H333" s="2" ph="1"/>
      <c r="I333" s="2" ph="1"/>
      <c r="J333" s="2" ph="1"/>
    </row>
    <row r="334" spans="1:10" ht="21">
      <c r="A334" s="2" ph="1"/>
      <c r="B334" s="38" ph="1"/>
      <c r="C334" s="38" ph="1"/>
      <c r="D334" s="2" ph="1"/>
      <c r="E334" s="2" ph="1"/>
      <c r="F334" s="2" ph="1"/>
      <c r="H334" s="2" ph="1"/>
      <c r="I334" s="2" ph="1"/>
      <c r="J334" s="2" ph="1"/>
    </row>
    <row r="335" spans="1:10" ht="21">
      <c r="A335" s="2" ph="1"/>
      <c r="B335" s="38" ph="1"/>
      <c r="C335" s="38" ph="1"/>
      <c r="D335" s="2" ph="1"/>
      <c r="E335" s="2" ph="1"/>
      <c r="F335" s="2" ph="1"/>
      <c r="H335" s="2" ph="1"/>
      <c r="I335" s="2" ph="1"/>
      <c r="J335" s="2" ph="1"/>
    </row>
    <row r="336" spans="1:10" ht="21">
      <c r="A336" s="2" ph="1"/>
      <c r="B336" s="38" ph="1"/>
      <c r="C336" s="38" ph="1"/>
      <c r="D336" s="2" ph="1"/>
      <c r="E336" s="2" ph="1"/>
      <c r="F336" s="2" ph="1"/>
      <c r="H336" s="2" ph="1"/>
      <c r="I336" s="2" ph="1"/>
      <c r="J336" s="2" ph="1"/>
    </row>
    <row r="337" spans="1:10" ht="21">
      <c r="A337" s="2" ph="1"/>
      <c r="B337" s="38" ph="1"/>
      <c r="C337" s="38" ph="1"/>
      <c r="D337" s="2" ph="1"/>
      <c r="E337" s="2" ph="1"/>
      <c r="F337" s="2" ph="1"/>
      <c r="H337" s="2" ph="1"/>
      <c r="I337" s="2" ph="1"/>
      <c r="J337" s="2" ph="1"/>
    </row>
    <row r="338" spans="1:10" ht="21">
      <c r="A338" s="2" ph="1"/>
      <c r="B338" s="38" ph="1"/>
      <c r="C338" s="38" ph="1"/>
      <c r="D338" s="2" ph="1"/>
      <c r="E338" s="2" ph="1"/>
      <c r="F338" s="2" ph="1"/>
      <c r="H338" s="2" ph="1"/>
      <c r="I338" s="2" ph="1"/>
      <c r="J338" s="2" ph="1"/>
    </row>
    <row r="339" spans="1:10" ht="21">
      <c r="A339" s="2" ph="1"/>
      <c r="B339" s="38" ph="1"/>
      <c r="C339" s="38" ph="1"/>
      <c r="D339" s="2" ph="1"/>
      <c r="E339" s="2" ph="1"/>
      <c r="F339" s="2" ph="1"/>
      <c r="H339" s="2" ph="1"/>
      <c r="I339" s="2" ph="1"/>
      <c r="J339" s="2" ph="1"/>
    </row>
    <row r="340" spans="1:10" ht="21">
      <c r="A340" s="2" ph="1"/>
      <c r="B340" s="38" ph="1"/>
      <c r="C340" s="38" ph="1"/>
      <c r="D340" s="2" ph="1"/>
      <c r="E340" s="2" ph="1"/>
      <c r="F340" s="2" ph="1"/>
      <c r="H340" s="2" ph="1"/>
      <c r="I340" s="2" ph="1"/>
      <c r="J340" s="2" ph="1"/>
    </row>
    <row r="341" spans="1:10" ht="21">
      <c r="A341" s="2" ph="1"/>
      <c r="B341" s="38" ph="1"/>
      <c r="C341" s="38" ph="1"/>
      <c r="D341" s="2" ph="1"/>
      <c r="E341" s="2" ph="1"/>
      <c r="F341" s="2" ph="1"/>
      <c r="H341" s="2" ph="1"/>
      <c r="I341" s="2" ph="1"/>
      <c r="J341" s="2" ph="1"/>
    </row>
    <row r="342" spans="1:10" ht="21">
      <c r="A342" s="2" ph="1"/>
      <c r="B342" s="38" ph="1"/>
      <c r="C342" s="38" ph="1"/>
      <c r="D342" s="2" ph="1"/>
      <c r="E342" s="2" ph="1"/>
      <c r="F342" s="2" ph="1"/>
      <c r="H342" s="2" ph="1"/>
      <c r="I342" s="2" ph="1"/>
      <c r="J342" s="2" ph="1"/>
    </row>
    <row r="343" spans="1:10" ht="21">
      <c r="A343" s="2" ph="1"/>
      <c r="B343" s="38" ph="1"/>
      <c r="C343" s="38" ph="1"/>
      <c r="D343" s="2" ph="1"/>
      <c r="E343" s="2" ph="1"/>
      <c r="F343" s="2" ph="1"/>
      <c r="H343" s="2" ph="1"/>
      <c r="I343" s="2" ph="1"/>
      <c r="J343" s="2" ph="1"/>
    </row>
    <row r="344" spans="1:10" ht="21">
      <c r="A344" s="2" ph="1"/>
      <c r="B344" s="38" ph="1"/>
      <c r="C344" s="38" ph="1"/>
      <c r="D344" s="2" ph="1"/>
      <c r="E344" s="2" ph="1"/>
      <c r="F344" s="2" ph="1"/>
      <c r="H344" s="2" ph="1"/>
      <c r="I344" s="2" ph="1"/>
      <c r="J344" s="2" ph="1"/>
    </row>
    <row r="345" spans="1:10" ht="21">
      <c r="A345" s="2" ph="1"/>
      <c r="B345" s="38" ph="1"/>
      <c r="C345" s="38" ph="1"/>
      <c r="D345" s="2" ph="1"/>
      <c r="E345" s="2" ph="1"/>
      <c r="F345" s="2" ph="1"/>
      <c r="H345" s="2" ph="1"/>
      <c r="I345" s="2" ph="1"/>
      <c r="J345" s="2" ph="1"/>
    </row>
    <row r="346" spans="1:10">
      <c r="A346" s="2" ph="1"/>
      <c r="B346" s="38" ph="1"/>
      <c r="C346" s="38" ph="1"/>
      <c r="D346" s="2" ph="1"/>
      <c r="E346" s="2" ph="1"/>
      <c r="F346" s="2" ph="1"/>
      <c r="H346" s="2" ph="1"/>
      <c r="I346" s="2" ph="1"/>
      <c r="J346" s="2" ph="1"/>
    </row>
    <row r="347" spans="1:10">
      <c r="A347" s="2" ph="1"/>
      <c r="B347" s="38" ph="1"/>
      <c r="C347" s="38" ph="1"/>
      <c r="D347" s="2" ph="1"/>
      <c r="E347" s="2" ph="1"/>
      <c r="F347" s="2" ph="1"/>
      <c r="H347" s="2" ph="1"/>
      <c r="I347" s="2" ph="1"/>
      <c r="J347" s="2" ph="1"/>
    </row>
    <row r="348" spans="1:10">
      <c r="A348" s="2" ph="1"/>
      <c r="B348" s="38" ph="1"/>
      <c r="C348" s="38" ph="1"/>
      <c r="D348" s="2" ph="1"/>
      <c r="E348" s="2" ph="1"/>
      <c r="F348" s="2" ph="1"/>
      <c r="H348" s="2" ph="1"/>
      <c r="I348" s="2" ph="1"/>
      <c r="J348" s="2" ph="1"/>
    </row>
  </sheetData>
  <sheetProtection algorithmName="SHA-512" hashValue="EKxKlMN/2Zn5ej+LbUpH2xuLJMsVDOvN8A5xbTvHN2UkqRxOdbBcddmClPnS+D3nHZUiVjED75tDk0GfPeHz6w==" saltValue="eiH6Hia0DYyvv4LJYDJFiA==" spinCount="100000" sheet="1" objects="1" scenarios="1" formatRows="0"/>
  <mergeCells count="6">
    <mergeCell ref="A4:C5"/>
    <mergeCell ref="D4:D5"/>
    <mergeCell ref="G4:G5"/>
    <mergeCell ref="H4:H5"/>
    <mergeCell ref="I4:I5"/>
    <mergeCell ref="E4:F4"/>
  </mergeCells>
  <phoneticPr fontId="4"/>
  <printOptions horizontalCentered="1"/>
  <pageMargins left="0.19685039370078741" right="0.19685039370078741" top="0.59055118110236227" bottom="0.59055118110236227" header="0.31496062992125984" footer="0.31496062992125984"/>
  <pageSetup paperSize="9" orientation="portrait" r:id="rId1"/>
  <headerFooter scaleWithDoc="0" alignWithMargins="0">
    <firstHeader>&amp;L&amp;"ＭＳ Ｐゴシック,太字"&amp;14-資料・国内-</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169"/>
  <sheetViews>
    <sheetView showGridLines="0" zoomScaleNormal="100" zoomScaleSheetLayoutView="100" workbookViewId="0">
      <pane ySplit="4" topLeftCell="A5" activePane="bottomLeft" state="frozen"/>
      <selection pane="bottomLeft" activeCell="D158" sqref="D158"/>
    </sheetView>
  </sheetViews>
  <sheetFormatPr defaultRowHeight="13.5"/>
  <cols>
    <col min="1" max="1" width="7.625" customWidth="1"/>
    <col min="2" max="2" width="3.625" style="381" customWidth="1"/>
    <col min="3" max="3" width="4.625" style="381" customWidth="1"/>
    <col min="4" max="7" width="19.625" customWidth="1"/>
  </cols>
  <sheetData>
    <row r="1" spans="1:7" ht="24.95" customHeight="1">
      <c r="A1" s="200" t="s">
        <v>446</v>
      </c>
      <c r="B1" s="462"/>
      <c r="C1" s="462"/>
      <c r="D1" s="33"/>
      <c r="E1" s="33"/>
      <c r="F1" s="6"/>
      <c r="G1" s="6"/>
    </row>
    <row r="2" spans="1:7" ht="24.95" customHeight="1">
      <c r="A2" s="201" t="s">
        <v>447</v>
      </c>
      <c r="B2" s="462"/>
      <c r="C2" s="236"/>
      <c r="D2" s="33"/>
      <c r="E2" s="33"/>
      <c r="F2" s="64"/>
      <c r="G2" s="582" t="s">
        <v>452</v>
      </c>
    </row>
    <row r="3" spans="1:7" ht="15" customHeight="1" thickBot="1">
      <c r="A3" s="213"/>
      <c r="B3" s="462"/>
      <c r="C3" s="463"/>
      <c r="D3" s="6"/>
      <c r="E3" s="6"/>
      <c r="F3" s="64"/>
      <c r="G3" s="583"/>
    </row>
    <row r="4" spans="1:7" ht="50.1" customHeight="1" thickBot="1">
      <c r="A4" s="561" t="s">
        <v>448</v>
      </c>
      <c r="B4" s="561"/>
      <c r="C4" s="627"/>
      <c r="D4" s="464" t="s">
        <v>37</v>
      </c>
      <c r="E4" s="464" t="s">
        <v>449</v>
      </c>
      <c r="F4" s="465" t="s">
        <v>450</v>
      </c>
      <c r="G4" s="465" t="s">
        <v>451</v>
      </c>
    </row>
    <row r="5" spans="1:7" ht="20.100000000000001" customHeight="1">
      <c r="A5" s="337"/>
      <c r="B5" s="218"/>
      <c r="C5" s="218"/>
      <c r="D5" s="454"/>
      <c r="E5" s="218"/>
      <c r="F5" s="559"/>
      <c r="G5" s="559"/>
    </row>
    <row r="6" spans="1:7" ht="20.100000000000001" hidden="1" customHeight="1">
      <c r="A6" s="6">
        <v>2012</v>
      </c>
      <c r="B6" s="40"/>
      <c r="C6" s="40"/>
      <c r="D6" s="39">
        <v>2180</v>
      </c>
      <c r="E6" s="36">
        <v>124</v>
      </c>
      <c r="F6" s="624">
        <v>2056</v>
      </c>
      <c r="G6" s="606"/>
    </row>
    <row r="7" spans="1:7" ht="20.100000000000001" hidden="1" customHeight="1">
      <c r="A7" s="6">
        <v>2013</v>
      </c>
      <c r="B7" s="40"/>
      <c r="C7" s="40"/>
      <c r="D7" s="39">
        <v>1712</v>
      </c>
      <c r="E7" s="36">
        <v>110</v>
      </c>
      <c r="F7" s="624">
        <v>1602</v>
      </c>
      <c r="G7" s="624"/>
    </row>
    <row r="8" spans="1:7" ht="20.100000000000001" hidden="1" customHeight="1">
      <c r="A8" s="6">
        <v>2014</v>
      </c>
      <c r="B8" s="40"/>
      <c r="C8" s="40"/>
      <c r="D8" s="39">
        <v>1653</v>
      </c>
      <c r="E8" s="36">
        <v>78</v>
      </c>
      <c r="F8" s="624">
        <v>1575</v>
      </c>
      <c r="G8" s="624"/>
    </row>
    <row r="9" spans="1:7" ht="20.100000000000001" customHeight="1">
      <c r="A9" s="6">
        <v>2015</v>
      </c>
      <c r="B9" s="40"/>
      <c r="C9" s="40"/>
      <c r="D9" s="39">
        <v>1410</v>
      </c>
      <c r="E9" s="36">
        <v>94</v>
      </c>
      <c r="F9" s="624">
        <v>1316</v>
      </c>
      <c r="G9" s="624"/>
    </row>
    <row r="10" spans="1:7" ht="20.100000000000001" customHeight="1">
      <c r="A10" s="6">
        <v>2016</v>
      </c>
      <c r="B10" s="40"/>
      <c r="C10" s="40"/>
      <c r="D10" s="14">
        <f>E10+F10</f>
        <v>1406</v>
      </c>
      <c r="E10" s="49">
        <v>130</v>
      </c>
      <c r="F10" s="623">
        <v>1276</v>
      </c>
      <c r="G10" s="623"/>
    </row>
    <row r="11" spans="1:7" ht="20.100000000000001" customHeight="1">
      <c r="A11" s="6">
        <v>2017</v>
      </c>
      <c r="B11" s="40"/>
      <c r="C11" s="40"/>
      <c r="D11" s="14">
        <f>E11+F11</f>
        <v>1747</v>
      </c>
      <c r="E11" s="49">
        <v>156</v>
      </c>
      <c r="F11" s="623">
        <v>1591</v>
      </c>
      <c r="G11" s="623"/>
    </row>
    <row r="12" spans="1:7" ht="20.100000000000001" customHeight="1">
      <c r="A12" s="6">
        <v>2018</v>
      </c>
      <c r="B12" s="40"/>
      <c r="C12" s="40"/>
      <c r="D12" s="14">
        <v>1330</v>
      </c>
      <c r="E12" s="49">
        <v>230</v>
      </c>
      <c r="F12" s="623">
        <v>1100</v>
      </c>
      <c r="G12" s="623"/>
    </row>
    <row r="13" spans="1:7" ht="20.100000000000001" customHeight="1">
      <c r="A13" s="6">
        <v>2019</v>
      </c>
      <c r="B13" s="40"/>
      <c r="C13" s="40"/>
      <c r="D13" s="14">
        <v>1429</v>
      </c>
      <c r="E13" s="49">
        <v>238</v>
      </c>
      <c r="F13" s="623">
        <v>1191</v>
      </c>
      <c r="G13" s="623"/>
    </row>
    <row r="14" spans="1:7" ht="20.100000000000001" customHeight="1">
      <c r="A14" s="6">
        <v>2020</v>
      </c>
      <c r="B14" s="40"/>
      <c r="C14" s="40"/>
      <c r="D14" s="14">
        <v>1066</v>
      </c>
      <c r="E14" s="49">
        <v>178</v>
      </c>
      <c r="F14" s="623">
        <v>888</v>
      </c>
      <c r="G14" s="623"/>
    </row>
    <row r="15" spans="1:7" ht="20.100000000000001" customHeight="1">
      <c r="A15" s="672">
        <v>2021</v>
      </c>
      <c r="B15" s="670"/>
      <c r="C15" s="670"/>
      <c r="D15" s="14">
        <v>868</v>
      </c>
      <c r="E15" s="671">
        <v>170</v>
      </c>
      <c r="F15" s="682">
        <v>698</v>
      </c>
      <c r="G15" s="683"/>
    </row>
    <row r="16" spans="1:7" ht="20.100000000000001" customHeight="1">
      <c r="A16" s="672">
        <v>2022</v>
      </c>
      <c r="B16" s="670"/>
      <c r="C16" s="670"/>
      <c r="D16" s="14">
        <v>927</v>
      </c>
      <c r="E16" s="671">
        <v>127</v>
      </c>
      <c r="F16" s="682">
        <v>800</v>
      </c>
      <c r="G16" s="683"/>
    </row>
    <row r="17" spans="1:7" ht="20.100000000000001" customHeight="1">
      <c r="A17" s="672">
        <v>2023</v>
      </c>
      <c r="B17" s="670"/>
      <c r="C17" s="670"/>
      <c r="D17" s="14">
        <v>859</v>
      </c>
      <c r="E17" s="671">
        <v>144</v>
      </c>
      <c r="F17" s="682">
        <v>715</v>
      </c>
      <c r="G17" s="683"/>
    </row>
    <row r="18" spans="1:7" ht="20.100000000000001" customHeight="1">
      <c r="A18" s="16">
        <v>2024</v>
      </c>
      <c r="B18" s="377"/>
      <c r="C18" s="377"/>
      <c r="D18" s="389">
        <v>871</v>
      </c>
      <c r="E18" s="65">
        <v>128</v>
      </c>
      <c r="F18" s="628">
        <v>743</v>
      </c>
      <c r="G18" s="629"/>
    </row>
    <row r="19" spans="1:7" ht="20.100000000000001" hidden="1" customHeight="1">
      <c r="A19" s="6"/>
      <c r="B19" s="40"/>
      <c r="C19" s="40"/>
      <c r="D19" s="14"/>
      <c r="E19" s="49"/>
      <c r="F19" s="263"/>
      <c r="G19" s="263"/>
    </row>
    <row r="20" spans="1:7" ht="20.100000000000001" hidden="1" customHeight="1">
      <c r="A20" s="16">
        <v>2012</v>
      </c>
      <c r="B20" s="377"/>
      <c r="C20" s="377">
        <v>12</v>
      </c>
      <c r="D20" s="389">
        <v>2180</v>
      </c>
      <c r="E20" s="65">
        <v>124</v>
      </c>
      <c r="F20" s="628">
        <v>2056</v>
      </c>
      <c r="G20" s="629"/>
    </row>
    <row r="21" spans="1:7" ht="20.100000000000001" hidden="1" customHeight="1">
      <c r="A21" s="6">
        <v>2013</v>
      </c>
      <c r="B21" s="375" t="s">
        <v>207</v>
      </c>
      <c r="C21" s="40">
        <v>1</v>
      </c>
      <c r="D21" s="388">
        <v>2162</v>
      </c>
      <c r="E21" s="51">
        <v>136</v>
      </c>
      <c r="F21" s="626">
        <v>2026</v>
      </c>
      <c r="G21" s="630"/>
    </row>
    <row r="22" spans="1:7" ht="20.100000000000001" hidden="1" customHeight="1">
      <c r="A22" s="6"/>
      <c r="B22" s="40"/>
      <c r="C22" s="40">
        <v>2</v>
      </c>
      <c r="D22" s="14">
        <v>2282</v>
      </c>
      <c r="E22" s="49">
        <v>143</v>
      </c>
      <c r="F22" s="623">
        <v>2139</v>
      </c>
      <c r="G22" s="606"/>
    </row>
    <row r="23" spans="1:7" ht="20.100000000000001" hidden="1" customHeight="1">
      <c r="A23" s="6"/>
      <c r="B23" s="40"/>
      <c r="C23" s="40">
        <v>3</v>
      </c>
      <c r="D23" s="14">
        <v>2432</v>
      </c>
      <c r="E23" s="49">
        <v>136</v>
      </c>
      <c r="F23" s="623">
        <v>2296</v>
      </c>
      <c r="G23" s="606"/>
    </row>
    <row r="24" spans="1:7" ht="20.100000000000001" hidden="1" customHeight="1">
      <c r="A24" s="6"/>
      <c r="B24" s="40"/>
      <c r="C24" s="40">
        <v>4</v>
      </c>
      <c r="D24" s="14">
        <v>1901</v>
      </c>
      <c r="E24" s="49">
        <v>137</v>
      </c>
      <c r="F24" s="623">
        <v>1764</v>
      </c>
      <c r="G24" s="606"/>
    </row>
    <row r="25" spans="1:7" ht="20.100000000000001" hidden="1" customHeight="1">
      <c r="A25" s="6"/>
      <c r="B25" s="40"/>
      <c r="C25" s="40">
        <v>5</v>
      </c>
      <c r="D25" s="14">
        <v>2281</v>
      </c>
      <c r="E25" s="49">
        <v>130</v>
      </c>
      <c r="F25" s="623">
        <v>2151</v>
      </c>
      <c r="G25" s="606"/>
    </row>
    <row r="26" spans="1:7" ht="20.100000000000001" hidden="1" customHeight="1">
      <c r="A26" s="6"/>
      <c r="B26" s="40"/>
      <c r="C26" s="40">
        <v>6</v>
      </c>
      <c r="D26" s="14">
        <v>2266</v>
      </c>
      <c r="E26" s="49">
        <v>137</v>
      </c>
      <c r="F26" s="623">
        <v>2129</v>
      </c>
      <c r="G26" s="606"/>
    </row>
    <row r="27" spans="1:7" ht="20.100000000000001" hidden="1" customHeight="1">
      <c r="A27" s="6"/>
      <c r="B27" s="40"/>
      <c r="C27" s="40">
        <v>7</v>
      </c>
      <c r="D27" s="14">
        <v>2203</v>
      </c>
      <c r="E27" s="49">
        <v>118</v>
      </c>
      <c r="F27" s="623">
        <v>2085</v>
      </c>
      <c r="G27" s="606"/>
    </row>
    <row r="28" spans="1:7" ht="20.100000000000001" hidden="1" customHeight="1">
      <c r="A28" s="6"/>
      <c r="B28" s="40"/>
      <c r="C28" s="40">
        <v>8</v>
      </c>
      <c r="D28" s="14">
        <v>2097</v>
      </c>
      <c r="E28" s="49">
        <v>110</v>
      </c>
      <c r="F28" s="623">
        <v>1987</v>
      </c>
      <c r="G28" s="606"/>
    </row>
    <row r="29" spans="1:7" ht="20.100000000000001" hidden="1" customHeight="1">
      <c r="A29" s="6"/>
      <c r="B29" s="40"/>
      <c r="C29" s="40">
        <v>9</v>
      </c>
      <c r="D29" s="14">
        <v>1946</v>
      </c>
      <c r="E29" s="49">
        <v>97</v>
      </c>
      <c r="F29" s="623">
        <v>1849</v>
      </c>
      <c r="G29" s="606"/>
    </row>
    <row r="30" spans="1:7" ht="20.100000000000001" hidden="1" customHeight="1">
      <c r="A30" s="6"/>
      <c r="B30" s="40"/>
      <c r="C30" s="40">
        <v>10</v>
      </c>
      <c r="D30" s="14">
        <v>1907</v>
      </c>
      <c r="E30" s="49">
        <v>103</v>
      </c>
      <c r="F30" s="623">
        <v>1804</v>
      </c>
      <c r="G30" s="606"/>
    </row>
    <row r="31" spans="1:7" ht="20.100000000000001" hidden="1" customHeight="1">
      <c r="A31" s="6"/>
      <c r="B31" s="40"/>
      <c r="C31" s="40">
        <v>11</v>
      </c>
      <c r="D31" s="14">
        <v>1701</v>
      </c>
      <c r="E31" s="49">
        <v>110</v>
      </c>
      <c r="F31" s="623">
        <v>1591</v>
      </c>
      <c r="G31" s="606"/>
    </row>
    <row r="32" spans="1:7" ht="20.100000000000001" hidden="1" customHeight="1">
      <c r="A32" s="6"/>
      <c r="B32" s="40"/>
      <c r="C32" s="40">
        <v>12</v>
      </c>
      <c r="D32" s="14">
        <v>1712</v>
      </c>
      <c r="E32" s="49">
        <v>110</v>
      </c>
      <c r="F32" s="623">
        <v>1602</v>
      </c>
      <c r="G32" s="606"/>
    </row>
    <row r="33" spans="1:7" ht="20.100000000000001" hidden="1" customHeight="1">
      <c r="A33" s="26">
        <v>2014</v>
      </c>
      <c r="B33" s="375" t="s">
        <v>207</v>
      </c>
      <c r="C33" s="375">
        <v>1</v>
      </c>
      <c r="D33" s="388">
        <v>1839</v>
      </c>
      <c r="E33" s="51">
        <v>116</v>
      </c>
      <c r="F33" s="626">
        <v>1723</v>
      </c>
      <c r="G33" s="630"/>
    </row>
    <row r="34" spans="1:7" ht="20.100000000000001" hidden="1" customHeight="1">
      <c r="A34" s="6"/>
      <c r="B34" s="40"/>
      <c r="C34" s="40">
        <v>2</v>
      </c>
      <c r="D34" s="14">
        <v>1887</v>
      </c>
      <c r="E34" s="49">
        <v>114</v>
      </c>
      <c r="F34" s="623">
        <v>1773</v>
      </c>
      <c r="G34" s="606"/>
    </row>
    <row r="35" spans="1:7" ht="20.100000000000001" hidden="1" customHeight="1">
      <c r="A35" s="6"/>
      <c r="B35" s="40"/>
      <c r="C35" s="40">
        <v>3</v>
      </c>
      <c r="D35" s="14">
        <v>1991</v>
      </c>
      <c r="E35" s="49">
        <v>78</v>
      </c>
      <c r="F35" s="623">
        <v>1913</v>
      </c>
      <c r="G35" s="623"/>
    </row>
    <row r="36" spans="1:7" ht="20.100000000000001" hidden="1" customHeight="1">
      <c r="A36" s="6"/>
      <c r="B36" s="40"/>
      <c r="C36" s="40">
        <v>4</v>
      </c>
      <c r="D36" s="14">
        <v>1756</v>
      </c>
      <c r="E36" s="49">
        <v>85</v>
      </c>
      <c r="F36" s="623">
        <v>1671</v>
      </c>
      <c r="G36" s="623"/>
    </row>
    <row r="37" spans="1:7" ht="20.100000000000001" hidden="1" customHeight="1">
      <c r="A37" s="6"/>
      <c r="B37" s="40"/>
      <c r="C37" s="40">
        <v>5</v>
      </c>
      <c r="D37" s="14">
        <v>1999</v>
      </c>
      <c r="E37" s="49">
        <v>99</v>
      </c>
      <c r="F37" s="623">
        <v>1900</v>
      </c>
      <c r="G37" s="623"/>
    </row>
    <row r="38" spans="1:7" ht="20.100000000000001" hidden="1" customHeight="1">
      <c r="A38" s="6"/>
      <c r="B38" s="40"/>
      <c r="C38" s="40">
        <v>6</v>
      </c>
      <c r="D38" s="14">
        <v>1967</v>
      </c>
      <c r="E38" s="49">
        <v>88</v>
      </c>
      <c r="F38" s="623">
        <v>1879</v>
      </c>
      <c r="G38" s="623"/>
    </row>
    <row r="39" spans="1:7" ht="20.100000000000001" hidden="1" customHeight="1">
      <c r="A39" s="6"/>
      <c r="B39" s="40"/>
      <c r="C39" s="40">
        <v>7</v>
      </c>
      <c r="D39" s="14">
        <v>1877</v>
      </c>
      <c r="E39" s="49">
        <v>79</v>
      </c>
      <c r="F39" s="623">
        <v>1798</v>
      </c>
      <c r="G39" s="623"/>
    </row>
    <row r="40" spans="1:7" ht="20.100000000000001" hidden="1" customHeight="1">
      <c r="A40" s="6"/>
      <c r="B40" s="40"/>
      <c r="C40" s="40">
        <v>8</v>
      </c>
      <c r="D40" s="14">
        <v>1786</v>
      </c>
      <c r="E40" s="49">
        <v>74</v>
      </c>
      <c r="F40" s="623">
        <v>1712</v>
      </c>
      <c r="G40" s="623"/>
    </row>
    <row r="41" spans="1:7" ht="20.100000000000001" hidden="1" customHeight="1">
      <c r="A41" s="6"/>
      <c r="B41" s="40"/>
      <c r="C41" s="40">
        <v>9</v>
      </c>
      <c r="D41" s="14">
        <v>1728</v>
      </c>
      <c r="E41" s="49">
        <v>63</v>
      </c>
      <c r="F41" s="623">
        <v>1665</v>
      </c>
      <c r="G41" s="623"/>
    </row>
    <row r="42" spans="1:7" ht="20.100000000000001" hidden="1" customHeight="1">
      <c r="A42" s="6"/>
      <c r="B42" s="40"/>
      <c r="C42" s="40">
        <v>10</v>
      </c>
      <c r="D42" s="14">
        <v>1725</v>
      </c>
      <c r="E42" s="49">
        <v>67</v>
      </c>
      <c r="F42" s="623">
        <v>1658</v>
      </c>
      <c r="G42" s="623"/>
    </row>
    <row r="43" spans="1:7" ht="20.100000000000001" hidden="1" customHeight="1">
      <c r="A43" s="6"/>
      <c r="B43" s="40"/>
      <c r="C43" s="40">
        <v>11</v>
      </c>
      <c r="D43" s="14">
        <v>1642</v>
      </c>
      <c r="E43" s="49">
        <v>66</v>
      </c>
      <c r="F43" s="623">
        <v>1576</v>
      </c>
      <c r="G43" s="623"/>
    </row>
    <row r="44" spans="1:7" ht="20.100000000000001" hidden="1" customHeight="1">
      <c r="A44" s="6"/>
      <c r="B44" s="40"/>
      <c r="C44" s="40">
        <v>12</v>
      </c>
      <c r="D44" s="14">
        <v>1653</v>
      </c>
      <c r="E44" s="49">
        <v>78</v>
      </c>
      <c r="F44" s="623">
        <v>1575</v>
      </c>
      <c r="G44" s="623"/>
    </row>
    <row r="45" spans="1:7" ht="20.100000000000001" hidden="1" customHeight="1">
      <c r="A45" s="26">
        <v>2015</v>
      </c>
      <c r="B45" s="375" t="s">
        <v>207</v>
      </c>
      <c r="C45" s="375">
        <v>1</v>
      </c>
      <c r="D45" s="388">
        <v>1747</v>
      </c>
      <c r="E45" s="51">
        <v>74</v>
      </c>
      <c r="F45" s="626">
        <v>1673</v>
      </c>
      <c r="G45" s="626"/>
    </row>
    <row r="46" spans="1:7" ht="20.100000000000001" hidden="1" customHeight="1">
      <c r="A46" s="6"/>
      <c r="B46" s="40"/>
      <c r="C46" s="40">
        <v>2</v>
      </c>
      <c r="D46" s="14">
        <v>1758</v>
      </c>
      <c r="E46" s="49">
        <v>77</v>
      </c>
      <c r="F46" s="623">
        <v>1681</v>
      </c>
      <c r="G46" s="623"/>
    </row>
    <row r="47" spans="1:7" ht="20.100000000000001" hidden="1" customHeight="1">
      <c r="A47" s="6"/>
      <c r="B47" s="40"/>
      <c r="C47" s="40">
        <v>3</v>
      </c>
      <c r="D47" s="14">
        <v>1911</v>
      </c>
      <c r="E47" s="49">
        <v>80</v>
      </c>
      <c r="F47" s="623">
        <v>1831</v>
      </c>
      <c r="G47" s="623"/>
    </row>
    <row r="48" spans="1:7" ht="20.100000000000001" hidden="1" customHeight="1">
      <c r="A48" s="6"/>
      <c r="B48" s="40"/>
      <c r="C48" s="40">
        <v>4</v>
      </c>
      <c r="D48" s="14">
        <v>1418</v>
      </c>
      <c r="E48" s="49">
        <v>75</v>
      </c>
      <c r="F48" s="623">
        <v>1343</v>
      </c>
      <c r="G48" s="623"/>
    </row>
    <row r="49" spans="1:7" ht="20.100000000000001" hidden="1" customHeight="1">
      <c r="A49" s="6"/>
      <c r="B49" s="40"/>
      <c r="C49" s="40">
        <v>5</v>
      </c>
      <c r="D49" s="14">
        <v>1550</v>
      </c>
      <c r="E49" s="49">
        <v>83</v>
      </c>
      <c r="F49" s="623">
        <v>1467</v>
      </c>
      <c r="G49" s="623"/>
    </row>
    <row r="50" spans="1:7" ht="20.100000000000001" hidden="1" customHeight="1">
      <c r="A50" s="6"/>
      <c r="B50" s="40"/>
      <c r="C50" s="40">
        <v>6</v>
      </c>
      <c r="D50" s="14">
        <f t="shared" ref="D50:D81" si="0">E50+F50</f>
        <v>1535</v>
      </c>
      <c r="E50" s="49">
        <v>88</v>
      </c>
      <c r="F50" s="623">
        <v>1447</v>
      </c>
      <c r="G50" s="623"/>
    </row>
    <row r="51" spans="1:7" ht="20.100000000000001" hidden="1" customHeight="1">
      <c r="A51" s="6"/>
      <c r="B51" s="40"/>
      <c r="C51" s="40">
        <v>7</v>
      </c>
      <c r="D51" s="14">
        <f t="shared" si="0"/>
        <v>1499</v>
      </c>
      <c r="E51" s="49">
        <v>89</v>
      </c>
      <c r="F51" s="623">
        <v>1410</v>
      </c>
      <c r="G51" s="623"/>
    </row>
    <row r="52" spans="1:7" ht="20.100000000000001" hidden="1" customHeight="1">
      <c r="A52" s="6"/>
      <c r="B52" s="40"/>
      <c r="C52" s="40">
        <v>8</v>
      </c>
      <c r="D52" s="14">
        <f t="shared" si="0"/>
        <v>1543</v>
      </c>
      <c r="E52" s="49">
        <v>87</v>
      </c>
      <c r="F52" s="623">
        <v>1456</v>
      </c>
      <c r="G52" s="623"/>
    </row>
    <row r="53" spans="1:7" ht="20.100000000000001" hidden="1" customHeight="1">
      <c r="A53" s="6"/>
      <c r="B53" s="40"/>
      <c r="C53" s="40">
        <v>9</v>
      </c>
      <c r="D53" s="14">
        <f t="shared" si="0"/>
        <v>1488</v>
      </c>
      <c r="E53" s="49">
        <v>89</v>
      </c>
      <c r="F53" s="623">
        <v>1399</v>
      </c>
      <c r="G53" s="623"/>
    </row>
    <row r="54" spans="1:7" ht="20.100000000000001" hidden="1" customHeight="1">
      <c r="A54" s="6"/>
      <c r="B54" s="40"/>
      <c r="C54" s="40">
        <v>10</v>
      </c>
      <c r="D54" s="14">
        <f t="shared" si="0"/>
        <v>1461</v>
      </c>
      <c r="E54" s="49">
        <v>87</v>
      </c>
      <c r="F54" s="623">
        <v>1374</v>
      </c>
      <c r="G54" s="623"/>
    </row>
    <row r="55" spans="1:7" ht="20.100000000000001" hidden="1" customHeight="1">
      <c r="A55" s="6"/>
      <c r="B55" s="40"/>
      <c r="C55" s="40">
        <v>11</v>
      </c>
      <c r="D55" s="14">
        <f t="shared" si="0"/>
        <v>1507</v>
      </c>
      <c r="E55" s="49">
        <v>79</v>
      </c>
      <c r="F55" s="623">
        <v>1428</v>
      </c>
      <c r="G55" s="623"/>
    </row>
    <row r="56" spans="1:7" ht="20.100000000000001" hidden="1" customHeight="1">
      <c r="A56" s="16"/>
      <c r="B56" s="377"/>
      <c r="C56" s="377">
        <v>12</v>
      </c>
      <c r="D56" s="389">
        <f t="shared" si="0"/>
        <v>1410.1</v>
      </c>
      <c r="E56" s="65">
        <v>94</v>
      </c>
      <c r="F56" s="628">
        <v>1316.1</v>
      </c>
      <c r="G56" s="628"/>
    </row>
    <row r="57" spans="1:7" ht="20.100000000000001" hidden="1" customHeight="1">
      <c r="A57" s="26">
        <v>2016</v>
      </c>
      <c r="B57" s="375" t="s">
        <v>207</v>
      </c>
      <c r="C57" s="375">
        <v>1</v>
      </c>
      <c r="D57" s="388">
        <f t="shared" si="0"/>
        <v>1343</v>
      </c>
      <c r="E57" s="51">
        <v>92.5</v>
      </c>
      <c r="F57" s="626">
        <v>1250.5</v>
      </c>
      <c r="G57" s="626"/>
    </row>
    <row r="58" spans="1:7" ht="20.100000000000001" hidden="1" customHeight="1">
      <c r="A58" s="6"/>
      <c r="B58" s="40"/>
      <c r="C58" s="40">
        <v>2</v>
      </c>
      <c r="D58" s="14">
        <f t="shared" si="0"/>
        <v>1364</v>
      </c>
      <c r="E58" s="49">
        <v>97</v>
      </c>
      <c r="F58" s="623">
        <v>1267</v>
      </c>
      <c r="G58" s="623"/>
    </row>
    <row r="59" spans="1:7" ht="20.100000000000001" hidden="1" customHeight="1">
      <c r="A59" s="6"/>
      <c r="B59" s="40"/>
      <c r="C59" s="40">
        <v>3</v>
      </c>
      <c r="D59" s="14">
        <f t="shared" si="0"/>
        <v>1637</v>
      </c>
      <c r="E59" s="49">
        <v>119</v>
      </c>
      <c r="F59" s="623">
        <v>1518</v>
      </c>
      <c r="G59" s="623"/>
    </row>
    <row r="60" spans="1:7" ht="20.100000000000001" hidden="1" customHeight="1">
      <c r="A60" s="6"/>
      <c r="B60" s="40"/>
      <c r="C60" s="40">
        <v>4</v>
      </c>
      <c r="D60" s="14">
        <f t="shared" si="0"/>
        <v>1249</v>
      </c>
      <c r="E60" s="49">
        <v>116</v>
      </c>
      <c r="F60" s="623">
        <v>1133</v>
      </c>
      <c r="G60" s="623"/>
    </row>
    <row r="61" spans="1:7" ht="20.100000000000001" hidden="1" customHeight="1">
      <c r="A61" s="6"/>
      <c r="B61" s="40"/>
      <c r="C61" s="40">
        <v>5</v>
      </c>
      <c r="D61" s="14">
        <f t="shared" si="0"/>
        <v>1470</v>
      </c>
      <c r="E61" s="49">
        <v>114</v>
      </c>
      <c r="F61" s="623">
        <v>1356</v>
      </c>
      <c r="G61" s="623"/>
    </row>
    <row r="62" spans="1:7" ht="20.100000000000001" hidden="1" customHeight="1">
      <c r="A62" s="6"/>
      <c r="B62" s="40"/>
      <c r="C62" s="40">
        <v>6</v>
      </c>
      <c r="D62" s="14">
        <f t="shared" si="0"/>
        <v>1394</v>
      </c>
      <c r="E62" s="49">
        <v>111</v>
      </c>
      <c r="F62" s="623">
        <v>1283</v>
      </c>
      <c r="G62" s="623"/>
    </row>
    <row r="63" spans="1:7" ht="20.100000000000001" hidden="1" customHeight="1">
      <c r="A63" s="6"/>
      <c r="B63" s="40"/>
      <c r="C63" s="40">
        <v>7</v>
      </c>
      <c r="D63" s="14">
        <f t="shared" si="0"/>
        <v>1432</v>
      </c>
      <c r="E63" s="49">
        <v>107</v>
      </c>
      <c r="F63" s="623">
        <v>1325</v>
      </c>
      <c r="G63" s="623"/>
    </row>
    <row r="64" spans="1:7" ht="20.100000000000001" hidden="1" customHeight="1">
      <c r="A64" s="6"/>
      <c r="B64" s="40"/>
      <c r="C64" s="40">
        <v>8</v>
      </c>
      <c r="D64" s="14">
        <f t="shared" si="0"/>
        <v>1448</v>
      </c>
      <c r="E64" s="49">
        <v>111</v>
      </c>
      <c r="F64" s="623">
        <v>1337</v>
      </c>
      <c r="G64" s="623"/>
    </row>
    <row r="65" spans="1:7" ht="20.100000000000001" hidden="1" customHeight="1">
      <c r="A65" s="6"/>
      <c r="B65" s="40"/>
      <c r="C65" s="40">
        <v>9</v>
      </c>
      <c r="D65" s="14">
        <f t="shared" si="0"/>
        <v>1378</v>
      </c>
      <c r="E65" s="49">
        <v>118</v>
      </c>
      <c r="F65" s="623">
        <v>1260</v>
      </c>
      <c r="G65" s="623"/>
    </row>
    <row r="66" spans="1:7" ht="20.100000000000001" hidden="1" customHeight="1">
      <c r="A66" s="6"/>
      <c r="B66" s="40"/>
      <c r="C66" s="40">
        <v>10</v>
      </c>
      <c r="D66" s="14">
        <f t="shared" si="0"/>
        <v>1428</v>
      </c>
      <c r="E66" s="49">
        <v>110</v>
      </c>
      <c r="F66" s="623">
        <v>1318</v>
      </c>
      <c r="G66" s="623"/>
    </row>
    <row r="67" spans="1:7" ht="20.100000000000001" hidden="1" customHeight="1">
      <c r="A67" s="6"/>
      <c r="B67" s="40"/>
      <c r="C67" s="40">
        <v>11</v>
      </c>
      <c r="D67" s="14">
        <f t="shared" si="0"/>
        <v>1420</v>
      </c>
      <c r="E67" s="49">
        <v>123</v>
      </c>
      <c r="F67" s="623">
        <v>1297</v>
      </c>
      <c r="G67" s="623"/>
    </row>
    <row r="68" spans="1:7" ht="20.100000000000001" hidden="1" customHeight="1">
      <c r="A68" s="6"/>
      <c r="B68" s="40"/>
      <c r="C68" s="40">
        <v>12</v>
      </c>
      <c r="D68" s="14">
        <f t="shared" si="0"/>
        <v>1406</v>
      </c>
      <c r="E68" s="49">
        <v>130</v>
      </c>
      <c r="F68" s="628">
        <v>1276</v>
      </c>
      <c r="G68" s="628"/>
    </row>
    <row r="69" spans="1:7" ht="20.100000000000001" hidden="1" customHeight="1">
      <c r="A69" s="26">
        <v>2017</v>
      </c>
      <c r="B69" s="375" t="s">
        <v>60</v>
      </c>
      <c r="C69" s="375">
        <v>1</v>
      </c>
      <c r="D69" s="388">
        <f t="shared" si="0"/>
        <v>1447</v>
      </c>
      <c r="E69" s="51">
        <v>129</v>
      </c>
      <c r="F69" s="626">
        <v>1318</v>
      </c>
      <c r="G69" s="626"/>
    </row>
    <row r="70" spans="1:7" ht="20.100000000000001" hidden="1" customHeight="1">
      <c r="A70" s="6"/>
      <c r="B70" s="40"/>
      <c r="C70" s="40">
        <v>2</v>
      </c>
      <c r="D70" s="14">
        <f t="shared" si="0"/>
        <v>1500</v>
      </c>
      <c r="E70" s="49">
        <v>127</v>
      </c>
      <c r="F70" s="623">
        <v>1373</v>
      </c>
      <c r="G70" s="623"/>
    </row>
    <row r="71" spans="1:7" ht="20.100000000000001" hidden="1" customHeight="1">
      <c r="A71" s="6"/>
      <c r="B71" s="40"/>
      <c r="C71" s="40">
        <v>3</v>
      </c>
      <c r="D71" s="14">
        <f t="shared" si="0"/>
        <v>1634</v>
      </c>
      <c r="E71" s="49">
        <v>124</v>
      </c>
      <c r="F71" s="623">
        <v>1510</v>
      </c>
      <c r="G71" s="623"/>
    </row>
    <row r="72" spans="1:7" ht="20.100000000000001" hidden="1" customHeight="1">
      <c r="A72" s="6"/>
      <c r="B72" s="40"/>
      <c r="C72" s="40">
        <v>4</v>
      </c>
      <c r="D72" s="14">
        <f t="shared" si="0"/>
        <v>1538</v>
      </c>
      <c r="E72" s="49">
        <v>112</v>
      </c>
      <c r="F72" s="623">
        <v>1426</v>
      </c>
      <c r="G72" s="623"/>
    </row>
    <row r="73" spans="1:7" ht="20.100000000000001" hidden="1" customHeight="1">
      <c r="A73" s="6"/>
      <c r="B73" s="40"/>
      <c r="C73" s="40">
        <v>5</v>
      </c>
      <c r="D73" s="14">
        <f t="shared" si="0"/>
        <v>1550</v>
      </c>
      <c r="E73" s="49">
        <v>123</v>
      </c>
      <c r="F73" s="623">
        <v>1427</v>
      </c>
      <c r="G73" s="623"/>
    </row>
    <row r="74" spans="1:7" ht="20.100000000000001" hidden="1" customHeight="1">
      <c r="A74" s="6"/>
      <c r="B74" s="40"/>
      <c r="C74" s="40">
        <v>6</v>
      </c>
      <c r="D74" s="14">
        <f t="shared" si="0"/>
        <v>1538</v>
      </c>
      <c r="E74" s="49">
        <v>116</v>
      </c>
      <c r="F74" s="623">
        <v>1422</v>
      </c>
      <c r="G74" s="623"/>
    </row>
    <row r="75" spans="1:7" ht="20.100000000000001" hidden="1" customHeight="1">
      <c r="A75" s="6"/>
      <c r="B75" s="40"/>
      <c r="C75" s="40">
        <v>7</v>
      </c>
      <c r="D75" s="14">
        <f t="shared" si="0"/>
        <v>1484</v>
      </c>
      <c r="E75" s="49">
        <v>107</v>
      </c>
      <c r="F75" s="623">
        <v>1377</v>
      </c>
      <c r="G75" s="623"/>
    </row>
    <row r="76" spans="1:7" ht="20.100000000000001" hidden="1" customHeight="1">
      <c r="A76" s="6"/>
      <c r="B76" s="40"/>
      <c r="C76" s="40">
        <v>8</v>
      </c>
      <c r="D76" s="14">
        <f t="shared" si="0"/>
        <v>1549</v>
      </c>
      <c r="E76" s="49">
        <v>107</v>
      </c>
      <c r="F76" s="623">
        <v>1442</v>
      </c>
      <c r="G76" s="623"/>
    </row>
    <row r="77" spans="1:7" ht="20.100000000000001" hidden="1" customHeight="1">
      <c r="A77" s="6"/>
      <c r="B77" s="40"/>
      <c r="C77" s="40">
        <v>9</v>
      </c>
      <c r="D77" s="14">
        <f t="shared" si="0"/>
        <v>1705</v>
      </c>
      <c r="E77" s="49">
        <v>119</v>
      </c>
      <c r="F77" s="623">
        <v>1586</v>
      </c>
      <c r="G77" s="623"/>
    </row>
    <row r="78" spans="1:7" ht="20.100000000000001" hidden="1" customHeight="1">
      <c r="A78" s="6"/>
      <c r="B78" s="40"/>
      <c r="C78" s="40">
        <v>10</v>
      </c>
      <c r="D78" s="14">
        <f t="shared" si="0"/>
        <v>1711</v>
      </c>
      <c r="E78" s="49">
        <v>123</v>
      </c>
      <c r="F78" s="623">
        <v>1588</v>
      </c>
      <c r="G78" s="623"/>
    </row>
    <row r="79" spans="1:7" ht="20.100000000000001" hidden="1" customHeight="1">
      <c r="A79" s="6"/>
      <c r="B79" s="40"/>
      <c r="C79" s="40">
        <v>11</v>
      </c>
      <c r="D79" s="14">
        <f t="shared" si="0"/>
        <v>1722</v>
      </c>
      <c r="E79" s="49">
        <v>138</v>
      </c>
      <c r="F79" s="623">
        <v>1584</v>
      </c>
      <c r="G79" s="623"/>
    </row>
    <row r="80" spans="1:7" ht="20.100000000000001" hidden="1" customHeight="1">
      <c r="A80" s="6"/>
      <c r="B80" s="40"/>
      <c r="C80" s="40">
        <v>12</v>
      </c>
      <c r="D80" s="14">
        <f t="shared" si="0"/>
        <v>1747</v>
      </c>
      <c r="E80" s="49">
        <v>156</v>
      </c>
      <c r="F80" s="623">
        <v>1591</v>
      </c>
      <c r="G80" s="623"/>
    </row>
    <row r="81" spans="1:7" ht="20.100000000000001" hidden="1" customHeight="1">
      <c r="A81" s="26">
        <v>2018</v>
      </c>
      <c r="B81" s="375" t="s">
        <v>117</v>
      </c>
      <c r="C81" s="375">
        <v>1</v>
      </c>
      <c r="D81" s="388">
        <f t="shared" si="0"/>
        <v>1822</v>
      </c>
      <c r="E81" s="51">
        <v>156</v>
      </c>
      <c r="F81" s="626">
        <v>1666</v>
      </c>
      <c r="G81" s="626"/>
    </row>
    <row r="82" spans="1:7" ht="20.100000000000001" hidden="1" customHeight="1">
      <c r="A82" s="6"/>
      <c r="B82" s="40"/>
      <c r="C82" s="40">
        <v>2</v>
      </c>
      <c r="D82" s="14">
        <f t="shared" ref="D82:D99" si="1">E82+F82</f>
        <v>1737</v>
      </c>
      <c r="E82" s="49">
        <v>158</v>
      </c>
      <c r="F82" s="623">
        <v>1579</v>
      </c>
      <c r="G82" s="623"/>
    </row>
    <row r="83" spans="1:7" ht="20.100000000000001" hidden="1" customHeight="1">
      <c r="A83" s="6"/>
      <c r="B83" s="40"/>
      <c r="C83" s="40">
        <v>3</v>
      </c>
      <c r="D83" s="14">
        <f t="shared" si="1"/>
        <v>1661</v>
      </c>
      <c r="E83" s="49">
        <v>166</v>
      </c>
      <c r="F83" s="623">
        <v>1495</v>
      </c>
      <c r="G83" s="623"/>
    </row>
    <row r="84" spans="1:7" ht="20.100000000000001" hidden="1" customHeight="1">
      <c r="A84" s="6"/>
      <c r="B84" s="40"/>
      <c r="C84" s="40">
        <v>4</v>
      </c>
      <c r="D84" s="14">
        <f t="shared" si="1"/>
        <v>1540</v>
      </c>
      <c r="E84" s="49">
        <v>161</v>
      </c>
      <c r="F84" s="623">
        <v>1379</v>
      </c>
      <c r="G84" s="623"/>
    </row>
    <row r="85" spans="1:7" ht="20.100000000000001" hidden="1" customHeight="1">
      <c r="A85" s="6"/>
      <c r="B85" s="40"/>
      <c r="C85" s="40">
        <v>5</v>
      </c>
      <c r="D85" s="14">
        <f t="shared" si="1"/>
        <v>1709</v>
      </c>
      <c r="E85" s="49">
        <v>174</v>
      </c>
      <c r="F85" s="623">
        <v>1535</v>
      </c>
      <c r="G85" s="623"/>
    </row>
    <row r="86" spans="1:7" ht="20.100000000000001" hidden="1" customHeight="1">
      <c r="A86" s="6"/>
      <c r="B86" s="40"/>
      <c r="C86" s="40">
        <v>6</v>
      </c>
      <c r="D86" s="14">
        <f t="shared" si="1"/>
        <v>1647</v>
      </c>
      <c r="E86" s="49">
        <v>184</v>
      </c>
      <c r="F86" s="623">
        <v>1463</v>
      </c>
      <c r="G86" s="623"/>
    </row>
    <row r="87" spans="1:7" ht="20.100000000000001" hidden="1" customHeight="1">
      <c r="A87" s="6"/>
      <c r="B87" s="40"/>
      <c r="C87" s="40">
        <v>7</v>
      </c>
      <c r="D87" s="14">
        <f t="shared" si="1"/>
        <v>1632</v>
      </c>
      <c r="E87" s="49">
        <v>182</v>
      </c>
      <c r="F87" s="623">
        <v>1450</v>
      </c>
      <c r="G87" s="623"/>
    </row>
    <row r="88" spans="1:7" ht="20.100000000000001" hidden="1" customHeight="1">
      <c r="A88" s="6"/>
      <c r="B88" s="40"/>
      <c r="C88" s="40">
        <v>8</v>
      </c>
      <c r="D88" s="14">
        <f t="shared" si="1"/>
        <v>1560</v>
      </c>
      <c r="E88" s="49">
        <v>188</v>
      </c>
      <c r="F88" s="623">
        <v>1372</v>
      </c>
      <c r="G88" s="623"/>
    </row>
    <row r="89" spans="1:7" ht="20.100000000000001" hidden="1" customHeight="1">
      <c r="A89" s="6"/>
      <c r="B89" s="40"/>
      <c r="C89" s="40">
        <v>9</v>
      </c>
      <c r="D89" s="14">
        <f t="shared" si="1"/>
        <v>1475</v>
      </c>
      <c r="E89" s="49">
        <v>199</v>
      </c>
      <c r="F89" s="623">
        <v>1276</v>
      </c>
      <c r="G89" s="623"/>
    </row>
    <row r="90" spans="1:7" ht="20.100000000000001" hidden="1" customHeight="1">
      <c r="A90" s="6"/>
      <c r="B90" s="40"/>
      <c r="C90" s="40">
        <v>10</v>
      </c>
      <c r="D90" s="14">
        <f t="shared" si="1"/>
        <v>1440</v>
      </c>
      <c r="E90" s="49">
        <v>216</v>
      </c>
      <c r="F90" s="623">
        <v>1224</v>
      </c>
      <c r="G90" s="623"/>
    </row>
    <row r="91" spans="1:7" ht="20.100000000000001" hidden="1" customHeight="1">
      <c r="A91" s="6"/>
      <c r="B91" s="40"/>
      <c r="C91" s="40">
        <v>11</v>
      </c>
      <c r="D91" s="14">
        <f t="shared" si="1"/>
        <v>1319</v>
      </c>
      <c r="E91" s="49">
        <v>219</v>
      </c>
      <c r="F91" s="623">
        <v>1100</v>
      </c>
      <c r="G91" s="623"/>
    </row>
    <row r="92" spans="1:7" ht="20.100000000000001" hidden="1" customHeight="1">
      <c r="A92" s="35"/>
      <c r="B92" s="19"/>
      <c r="C92" s="40">
        <v>12</v>
      </c>
      <c r="D92" s="389">
        <f t="shared" si="1"/>
        <v>1330</v>
      </c>
      <c r="E92" s="65">
        <v>230</v>
      </c>
      <c r="F92" s="628">
        <v>1100</v>
      </c>
      <c r="G92" s="628"/>
    </row>
    <row r="93" spans="1:7" ht="20.100000000000001" hidden="1" customHeight="1">
      <c r="A93" s="20">
        <v>2019</v>
      </c>
      <c r="B93" s="375" t="s">
        <v>117</v>
      </c>
      <c r="C93" s="346">
        <v>1</v>
      </c>
      <c r="D93" s="14">
        <f t="shared" si="1"/>
        <v>1355</v>
      </c>
      <c r="E93" s="49">
        <v>230</v>
      </c>
      <c r="F93" s="623">
        <v>1125</v>
      </c>
      <c r="G93" s="623"/>
    </row>
    <row r="94" spans="1:7" ht="20.100000000000001" hidden="1" customHeight="1">
      <c r="A94" s="1"/>
      <c r="B94" s="350"/>
      <c r="C94" s="40">
        <v>2</v>
      </c>
      <c r="D94" s="14">
        <f t="shared" si="1"/>
        <v>1338</v>
      </c>
      <c r="E94" s="49">
        <v>246</v>
      </c>
      <c r="F94" s="623">
        <v>1092</v>
      </c>
      <c r="G94" s="623"/>
    </row>
    <row r="95" spans="1:7" ht="20.100000000000001" hidden="1" customHeight="1">
      <c r="A95" s="1"/>
      <c r="B95" s="350"/>
      <c r="C95" s="40">
        <v>3</v>
      </c>
      <c r="D95" s="14">
        <f t="shared" si="1"/>
        <v>1524</v>
      </c>
      <c r="E95" s="49">
        <v>239</v>
      </c>
      <c r="F95" s="623">
        <v>1285</v>
      </c>
      <c r="G95" s="606"/>
    </row>
    <row r="96" spans="1:7" ht="20.100000000000001" hidden="1" customHeight="1">
      <c r="A96" s="1"/>
      <c r="B96" s="350"/>
      <c r="C96" s="40">
        <v>4</v>
      </c>
      <c r="D96" s="14">
        <f t="shared" si="1"/>
        <v>1278</v>
      </c>
      <c r="E96" s="49">
        <v>236</v>
      </c>
      <c r="F96" s="623">
        <v>1042</v>
      </c>
      <c r="G96" s="606"/>
    </row>
    <row r="97" spans="1:7" ht="20.100000000000001" hidden="1" customHeight="1">
      <c r="A97" s="1"/>
      <c r="B97" s="350"/>
      <c r="C97" s="40">
        <v>5</v>
      </c>
      <c r="D97" s="14">
        <f t="shared" si="1"/>
        <v>1428</v>
      </c>
      <c r="E97" s="49">
        <v>239</v>
      </c>
      <c r="F97" s="623">
        <v>1189</v>
      </c>
      <c r="G97" s="606"/>
    </row>
    <row r="98" spans="1:7" ht="20.100000000000001" hidden="1" customHeight="1">
      <c r="A98" s="1"/>
      <c r="B98" s="350"/>
      <c r="C98" s="40">
        <v>6</v>
      </c>
      <c r="D98" s="14">
        <f t="shared" si="1"/>
        <v>1444</v>
      </c>
      <c r="E98" s="49">
        <v>245</v>
      </c>
      <c r="F98" s="623">
        <v>1199</v>
      </c>
      <c r="G98" s="606"/>
    </row>
    <row r="99" spans="1:7" ht="20.100000000000001" hidden="1" customHeight="1">
      <c r="A99" s="1"/>
      <c r="B99" s="40"/>
      <c r="C99" s="350">
        <v>7</v>
      </c>
      <c r="D99" s="14">
        <f t="shared" si="1"/>
        <v>1441</v>
      </c>
      <c r="E99" s="49">
        <v>242</v>
      </c>
      <c r="F99" s="623">
        <v>1199</v>
      </c>
      <c r="G99" s="623"/>
    </row>
    <row r="100" spans="1:7" ht="20.100000000000001" hidden="1" customHeight="1">
      <c r="A100" s="1"/>
      <c r="B100" s="350"/>
      <c r="C100" s="40">
        <v>8</v>
      </c>
      <c r="D100" s="14">
        <v>1449</v>
      </c>
      <c r="E100" s="49">
        <v>238</v>
      </c>
      <c r="F100" s="623">
        <v>1211</v>
      </c>
      <c r="G100" s="606"/>
    </row>
    <row r="101" spans="1:7" ht="20.100000000000001" hidden="1" customHeight="1">
      <c r="A101" s="1"/>
      <c r="B101" s="40"/>
      <c r="C101" s="350">
        <v>9</v>
      </c>
      <c r="D101" s="14">
        <v>1371</v>
      </c>
      <c r="E101" s="49">
        <v>239</v>
      </c>
      <c r="F101" s="623">
        <v>1132</v>
      </c>
      <c r="G101" s="623"/>
    </row>
    <row r="102" spans="1:7" ht="20.100000000000001" hidden="1" customHeight="1">
      <c r="A102" s="1"/>
      <c r="B102" s="350"/>
      <c r="C102" s="40">
        <v>10</v>
      </c>
      <c r="D102" s="14">
        <v>1476</v>
      </c>
      <c r="E102" s="49">
        <v>233</v>
      </c>
      <c r="F102" s="623">
        <v>1243</v>
      </c>
      <c r="G102" s="623"/>
    </row>
    <row r="103" spans="1:7" ht="20.100000000000001" hidden="1" customHeight="1">
      <c r="A103" s="1"/>
      <c r="B103" s="350"/>
      <c r="C103" s="40">
        <v>11</v>
      </c>
      <c r="D103" s="14">
        <v>1416</v>
      </c>
      <c r="E103" s="49">
        <v>238</v>
      </c>
      <c r="F103" s="623">
        <v>1178</v>
      </c>
      <c r="G103" s="623"/>
    </row>
    <row r="104" spans="1:7" ht="20.100000000000001" hidden="1" customHeight="1">
      <c r="A104" s="1"/>
      <c r="B104" s="350"/>
      <c r="C104" s="40">
        <v>12</v>
      </c>
      <c r="D104" s="14">
        <v>1429</v>
      </c>
      <c r="E104" s="49">
        <v>238</v>
      </c>
      <c r="F104" s="623">
        <v>1191</v>
      </c>
      <c r="G104" s="623"/>
    </row>
    <row r="105" spans="1:7" ht="20.100000000000001" hidden="1" customHeight="1">
      <c r="A105" s="20">
        <v>2020</v>
      </c>
      <c r="B105" s="375" t="s">
        <v>117</v>
      </c>
      <c r="C105" s="346">
        <v>1</v>
      </c>
      <c r="D105" s="388">
        <v>1410</v>
      </c>
      <c r="E105" s="51">
        <v>196</v>
      </c>
      <c r="F105" s="626">
        <v>1214</v>
      </c>
      <c r="G105" s="626"/>
    </row>
    <row r="106" spans="1:7" ht="20.100000000000001" hidden="1" customHeight="1">
      <c r="A106" s="1"/>
      <c r="B106" s="350"/>
      <c r="C106" s="40">
        <v>2</v>
      </c>
      <c r="D106" s="14">
        <v>1391</v>
      </c>
      <c r="E106" s="49">
        <v>178</v>
      </c>
      <c r="F106" s="623">
        <v>1213</v>
      </c>
      <c r="G106" s="606"/>
    </row>
    <row r="107" spans="1:7" ht="20.100000000000001" hidden="1" customHeight="1">
      <c r="A107" s="1"/>
      <c r="B107" s="350"/>
      <c r="C107" s="40">
        <v>3</v>
      </c>
      <c r="D107" s="14">
        <v>1342</v>
      </c>
      <c r="E107" s="49">
        <v>178</v>
      </c>
      <c r="F107" s="623">
        <v>1164</v>
      </c>
      <c r="G107" s="623"/>
    </row>
    <row r="108" spans="1:7" ht="20.100000000000001" hidden="1" customHeight="1">
      <c r="A108" s="1"/>
      <c r="B108" s="350"/>
      <c r="C108" s="40">
        <v>4</v>
      </c>
      <c r="D108" s="14">
        <v>1231</v>
      </c>
      <c r="E108" s="49">
        <v>186</v>
      </c>
      <c r="F108" s="623">
        <v>1045</v>
      </c>
      <c r="G108" s="623"/>
    </row>
    <row r="109" spans="1:7" ht="20.100000000000001" hidden="1" customHeight="1">
      <c r="A109" s="1"/>
      <c r="B109" s="350"/>
      <c r="C109" s="40">
        <v>5</v>
      </c>
      <c r="D109" s="14">
        <v>1285</v>
      </c>
      <c r="E109" s="49">
        <v>194</v>
      </c>
      <c r="F109" s="623">
        <v>1091</v>
      </c>
      <c r="G109" s="623"/>
    </row>
    <row r="110" spans="1:7" ht="20.100000000000001" hidden="1" customHeight="1">
      <c r="A110" s="1"/>
      <c r="B110" s="350"/>
      <c r="C110" s="40">
        <v>6</v>
      </c>
      <c r="D110" s="14">
        <v>1362</v>
      </c>
      <c r="E110" s="49">
        <v>181</v>
      </c>
      <c r="F110" s="623">
        <v>1181</v>
      </c>
      <c r="G110" s="623"/>
    </row>
    <row r="111" spans="1:7" ht="20.100000000000001" hidden="1" customHeight="1">
      <c r="A111" s="1"/>
      <c r="B111" s="350"/>
      <c r="C111" s="40">
        <v>7</v>
      </c>
      <c r="D111" s="14">
        <v>1304</v>
      </c>
      <c r="E111" s="49">
        <v>181</v>
      </c>
      <c r="F111" s="623">
        <v>1123</v>
      </c>
      <c r="G111" s="623"/>
    </row>
    <row r="112" spans="1:7" ht="20.100000000000001" hidden="1" customHeight="1">
      <c r="A112" s="1"/>
      <c r="B112" s="350"/>
      <c r="C112" s="40">
        <v>8</v>
      </c>
      <c r="D112" s="14">
        <v>1270</v>
      </c>
      <c r="E112" s="49">
        <v>180</v>
      </c>
      <c r="F112" s="623">
        <v>1090</v>
      </c>
      <c r="G112" s="623"/>
    </row>
    <row r="113" spans="1:7" ht="20.100000000000001" hidden="1" customHeight="1">
      <c r="A113" s="1"/>
      <c r="B113" s="350"/>
      <c r="C113" s="40">
        <v>9</v>
      </c>
      <c r="D113" s="14">
        <v>1201</v>
      </c>
      <c r="E113" s="49">
        <v>170</v>
      </c>
      <c r="F113" s="623">
        <v>1031</v>
      </c>
      <c r="G113" s="623"/>
    </row>
    <row r="114" spans="1:7" ht="20.100000000000001" hidden="1" customHeight="1">
      <c r="A114" s="1"/>
      <c r="B114" s="350"/>
      <c r="C114" s="40">
        <v>10</v>
      </c>
      <c r="D114" s="14">
        <v>1176</v>
      </c>
      <c r="E114" s="49">
        <v>166</v>
      </c>
      <c r="F114" s="623">
        <v>1010</v>
      </c>
      <c r="G114" s="623"/>
    </row>
    <row r="115" spans="1:7" ht="20.100000000000001" hidden="1" customHeight="1">
      <c r="A115" s="1"/>
      <c r="B115" s="350"/>
      <c r="C115" s="40">
        <v>11</v>
      </c>
      <c r="D115" s="14">
        <v>1105</v>
      </c>
      <c r="E115" s="49">
        <v>168</v>
      </c>
      <c r="F115" s="623">
        <v>937</v>
      </c>
      <c r="G115" s="623"/>
    </row>
    <row r="116" spans="1:7" ht="20.100000000000001" hidden="1" customHeight="1">
      <c r="A116" s="35"/>
      <c r="B116" s="19"/>
      <c r="C116" s="377">
        <v>12</v>
      </c>
      <c r="D116" s="389">
        <v>1066</v>
      </c>
      <c r="E116" s="65">
        <v>178</v>
      </c>
      <c r="F116" s="623">
        <v>888</v>
      </c>
      <c r="G116" s="623"/>
    </row>
    <row r="117" spans="1:7" ht="20.100000000000001" hidden="1" customHeight="1">
      <c r="A117" s="20">
        <v>2021</v>
      </c>
      <c r="B117" s="375" t="s">
        <v>117</v>
      </c>
      <c r="C117" s="375">
        <v>1</v>
      </c>
      <c r="D117" s="388">
        <v>1059</v>
      </c>
      <c r="E117" s="51">
        <v>182</v>
      </c>
      <c r="F117" s="626">
        <v>877</v>
      </c>
      <c r="G117" s="626"/>
    </row>
    <row r="118" spans="1:7" ht="20.100000000000001" hidden="1" customHeight="1">
      <c r="A118" s="1"/>
      <c r="B118" s="350"/>
      <c r="C118" s="40">
        <v>2</v>
      </c>
      <c r="D118" s="14">
        <v>1016</v>
      </c>
      <c r="E118" s="49">
        <v>183</v>
      </c>
      <c r="F118" s="623">
        <v>833</v>
      </c>
      <c r="G118" s="606"/>
    </row>
    <row r="119" spans="1:7" ht="20.100000000000001" hidden="1" customHeight="1">
      <c r="A119" s="1"/>
      <c r="B119" s="350"/>
      <c r="C119" s="40">
        <v>3</v>
      </c>
      <c r="D119" s="14">
        <v>989</v>
      </c>
      <c r="E119" s="49">
        <v>189</v>
      </c>
      <c r="F119" s="623">
        <v>800</v>
      </c>
      <c r="G119" s="606"/>
    </row>
    <row r="120" spans="1:7" ht="20.100000000000001" hidden="1" customHeight="1">
      <c r="A120" s="1"/>
      <c r="B120" s="350"/>
      <c r="C120" s="40">
        <v>4</v>
      </c>
      <c r="D120" s="14">
        <v>885</v>
      </c>
      <c r="E120" s="49">
        <v>183</v>
      </c>
      <c r="F120" s="623">
        <v>702</v>
      </c>
      <c r="G120" s="606"/>
    </row>
    <row r="121" spans="1:7" ht="20.100000000000001" hidden="1" customHeight="1">
      <c r="A121" s="1"/>
      <c r="B121" s="350"/>
      <c r="C121" s="40">
        <v>5</v>
      </c>
      <c r="D121" s="14">
        <v>924</v>
      </c>
      <c r="E121" s="49">
        <v>186</v>
      </c>
      <c r="F121" s="623">
        <v>738</v>
      </c>
      <c r="G121" s="606"/>
    </row>
    <row r="122" spans="1:7" ht="20.100000000000001" hidden="1" customHeight="1">
      <c r="A122" s="1"/>
      <c r="B122" s="350"/>
      <c r="C122" s="40">
        <v>6</v>
      </c>
      <c r="D122" s="14">
        <v>915</v>
      </c>
      <c r="E122" s="49">
        <v>186</v>
      </c>
      <c r="F122" s="623">
        <v>729</v>
      </c>
      <c r="G122" s="606"/>
    </row>
    <row r="123" spans="1:7" ht="20.100000000000001" hidden="1" customHeight="1">
      <c r="A123" s="1"/>
      <c r="B123" s="350"/>
      <c r="C123" s="40">
        <v>7</v>
      </c>
      <c r="D123" s="14">
        <v>891</v>
      </c>
      <c r="E123" s="49">
        <v>184</v>
      </c>
      <c r="F123" s="623">
        <v>707</v>
      </c>
      <c r="G123" s="606"/>
    </row>
    <row r="124" spans="1:7" ht="20.100000000000001" hidden="1" customHeight="1">
      <c r="A124" s="1"/>
      <c r="B124" s="350"/>
      <c r="C124" s="40">
        <v>8</v>
      </c>
      <c r="D124" s="14">
        <v>913</v>
      </c>
      <c r="E124" s="49">
        <v>185</v>
      </c>
      <c r="F124" s="623">
        <v>728</v>
      </c>
      <c r="G124" s="606"/>
    </row>
    <row r="125" spans="1:7" ht="20.100000000000001" hidden="1" customHeight="1">
      <c r="A125" s="1"/>
      <c r="B125" s="350"/>
      <c r="C125" s="40">
        <v>9</v>
      </c>
      <c r="D125" s="14">
        <v>844</v>
      </c>
      <c r="E125" s="49">
        <v>182</v>
      </c>
      <c r="F125" s="623">
        <v>662</v>
      </c>
      <c r="G125" s="606"/>
    </row>
    <row r="126" spans="1:7" ht="20.100000000000001" hidden="1" customHeight="1">
      <c r="A126" s="1"/>
      <c r="B126" s="350"/>
      <c r="C126" s="40">
        <v>10</v>
      </c>
      <c r="D126" s="14">
        <v>841</v>
      </c>
      <c r="E126" s="49">
        <v>174</v>
      </c>
      <c r="F126" s="623">
        <v>667</v>
      </c>
      <c r="G126" s="606"/>
    </row>
    <row r="127" spans="1:7" ht="20.100000000000001" hidden="1" customHeight="1">
      <c r="A127" s="1"/>
      <c r="B127" s="350"/>
      <c r="C127" s="40">
        <v>11</v>
      </c>
      <c r="D127" s="14">
        <v>869</v>
      </c>
      <c r="E127" s="49">
        <v>175</v>
      </c>
      <c r="F127" s="623">
        <v>694</v>
      </c>
      <c r="G127" s="606"/>
    </row>
    <row r="128" spans="1:7" ht="20.100000000000001" hidden="1" customHeight="1">
      <c r="A128" s="1"/>
      <c r="B128" s="350"/>
      <c r="C128" s="40">
        <v>12</v>
      </c>
      <c r="D128" s="14">
        <v>868</v>
      </c>
      <c r="E128" s="49">
        <v>170</v>
      </c>
      <c r="F128" s="623">
        <v>698</v>
      </c>
      <c r="G128" s="606"/>
    </row>
    <row r="129" spans="1:7" ht="20.100000000000001" hidden="1" customHeight="1">
      <c r="A129" s="20">
        <v>2022</v>
      </c>
      <c r="B129" s="375" t="s">
        <v>117</v>
      </c>
      <c r="C129" s="376">
        <v>1</v>
      </c>
      <c r="D129" s="51">
        <v>823</v>
      </c>
      <c r="E129" s="51">
        <v>163</v>
      </c>
      <c r="F129" s="626">
        <v>660</v>
      </c>
      <c r="G129" s="630"/>
    </row>
    <row r="130" spans="1:7" ht="20.100000000000001" hidden="1" customHeight="1">
      <c r="A130" s="1"/>
      <c r="B130" s="350"/>
      <c r="C130" s="160">
        <v>2</v>
      </c>
      <c r="D130" s="49">
        <v>854</v>
      </c>
      <c r="E130" s="49">
        <v>160</v>
      </c>
      <c r="F130" s="623">
        <v>694</v>
      </c>
      <c r="G130" s="606"/>
    </row>
    <row r="131" spans="1:7" ht="20.100000000000001" hidden="1" customHeight="1">
      <c r="A131" s="1"/>
      <c r="B131" s="350"/>
      <c r="C131" s="160">
        <v>3</v>
      </c>
      <c r="D131" s="49">
        <v>933</v>
      </c>
      <c r="E131" s="49">
        <v>163</v>
      </c>
      <c r="F131" s="623">
        <v>770</v>
      </c>
      <c r="G131" s="606"/>
    </row>
    <row r="132" spans="1:7" ht="20.100000000000001" hidden="1" customHeight="1">
      <c r="A132" s="1"/>
      <c r="B132" s="350"/>
      <c r="C132" s="160">
        <v>4</v>
      </c>
      <c r="D132" s="49">
        <v>788</v>
      </c>
      <c r="E132" s="49">
        <v>160</v>
      </c>
      <c r="F132" s="623">
        <v>628</v>
      </c>
      <c r="G132" s="606"/>
    </row>
    <row r="133" spans="1:7" ht="20.100000000000001" hidden="1" customHeight="1">
      <c r="A133" s="1"/>
      <c r="B133" s="350"/>
      <c r="C133" s="160">
        <v>5</v>
      </c>
      <c r="D133" s="49">
        <v>825</v>
      </c>
      <c r="E133" s="49">
        <v>155</v>
      </c>
      <c r="F133" s="623">
        <v>670</v>
      </c>
      <c r="G133" s="606"/>
    </row>
    <row r="134" spans="1:7" ht="20.100000000000001" hidden="1" customHeight="1">
      <c r="A134" s="1"/>
      <c r="B134" s="350"/>
      <c r="C134" s="160">
        <v>6</v>
      </c>
      <c r="D134" s="49">
        <v>953</v>
      </c>
      <c r="E134" s="49">
        <v>146</v>
      </c>
      <c r="F134" s="623">
        <v>807</v>
      </c>
      <c r="G134" s="606"/>
    </row>
    <row r="135" spans="1:7" ht="20.100000000000001" hidden="1" customHeight="1">
      <c r="A135" s="1"/>
      <c r="B135" s="350"/>
      <c r="C135" s="160">
        <v>7</v>
      </c>
      <c r="D135" s="49">
        <v>923</v>
      </c>
      <c r="E135" s="49">
        <v>131</v>
      </c>
      <c r="F135" s="623">
        <v>792</v>
      </c>
      <c r="G135" s="606"/>
    </row>
    <row r="136" spans="1:7" ht="20.100000000000001" hidden="1" customHeight="1">
      <c r="A136" s="1"/>
      <c r="B136" s="350"/>
      <c r="C136" s="40">
        <v>8</v>
      </c>
      <c r="D136" s="14">
        <v>1001</v>
      </c>
      <c r="E136" s="49">
        <v>134</v>
      </c>
      <c r="F136" s="624">
        <v>867</v>
      </c>
      <c r="G136" s="624"/>
    </row>
    <row r="137" spans="1:7" ht="20.100000000000001" hidden="1" customHeight="1">
      <c r="A137" s="1"/>
      <c r="B137" s="350"/>
      <c r="C137" s="40">
        <v>9</v>
      </c>
      <c r="D137" s="14">
        <v>944</v>
      </c>
      <c r="E137" s="49">
        <v>135</v>
      </c>
      <c r="F137" s="624">
        <v>809</v>
      </c>
      <c r="G137" s="624"/>
    </row>
    <row r="138" spans="1:7" ht="20.100000000000001" hidden="1" customHeight="1">
      <c r="A138" s="1"/>
      <c r="B138" s="350"/>
      <c r="C138" s="40">
        <v>10</v>
      </c>
      <c r="D138" s="14">
        <v>798</v>
      </c>
      <c r="E138" s="49">
        <v>134</v>
      </c>
      <c r="F138" s="624">
        <v>664</v>
      </c>
      <c r="G138" s="624"/>
    </row>
    <row r="139" spans="1:7" ht="20.100000000000001" hidden="1" customHeight="1">
      <c r="A139" s="1"/>
      <c r="B139" s="350"/>
      <c r="C139" s="40">
        <v>11</v>
      </c>
      <c r="D139" s="14">
        <v>880</v>
      </c>
      <c r="E139" s="49">
        <v>125</v>
      </c>
      <c r="F139" s="624">
        <v>755</v>
      </c>
      <c r="G139" s="624"/>
    </row>
    <row r="140" spans="1:7" ht="20.100000000000001" hidden="1" customHeight="1">
      <c r="A140" s="1"/>
      <c r="B140" s="350"/>
      <c r="C140" s="40">
        <v>12</v>
      </c>
      <c r="D140" s="14">
        <v>927</v>
      </c>
      <c r="E140" s="49">
        <v>127</v>
      </c>
      <c r="F140" s="624">
        <v>800</v>
      </c>
      <c r="G140" s="624"/>
    </row>
    <row r="141" spans="1:7" ht="20.100000000000001" customHeight="1">
      <c r="A141" s="20">
        <v>2023</v>
      </c>
      <c r="B141" s="375" t="s">
        <v>30</v>
      </c>
      <c r="C141" s="376">
        <v>1</v>
      </c>
      <c r="D141" s="51">
        <v>866</v>
      </c>
      <c r="E141" s="51">
        <v>129</v>
      </c>
      <c r="F141" s="625">
        <v>737</v>
      </c>
      <c r="G141" s="625"/>
    </row>
    <row r="142" spans="1:7" ht="20.100000000000001" customHeight="1">
      <c r="A142" s="1"/>
      <c r="B142" s="350"/>
      <c r="C142" s="160">
        <v>2</v>
      </c>
      <c r="D142" s="49">
        <v>785</v>
      </c>
      <c r="E142" s="49">
        <v>125</v>
      </c>
      <c r="F142" s="623">
        <v>660</v>
      </c>
      <c r="G142" s="606"/>
    </row>
    <row r="143" spans="1:7" ht="20.100000000000001" customHeight="1">
      <c r="A143" s="1"/>
      <c r="B143" s="350"/>
      <c r="C143" s="160">
        <v>3</v>
      </c>
      <c r="D143" s="49">
        <v>822</v>
      </c>
      <c r="E143" s="49">
        <v>131</v>
      </c>
      <c r="F143" s="623">
        <v>691</v>
      </c>
      <c r="G143" s="606"/>
    </row>
    <row r="144" spans="1:7" ht="20.100000000000001" customHeight="1">
      <c r="A144" s="1"/>
      <c r="B144" s="350"/>
      <c r="C144" s="160">
        <v>4</v>
      </c>
      <c r="D144" s="49">
        <v>737</v>
      </c>
      <c r="E144" s="49">
        <v>138</v>
      </c>
      <c r="F144" s="623">
        <v>599</v>
      </c>
      <c r="G144" s="606"/>
    </row>
    <row r="145" spans="1:7" ht="20.100000000000001" customHeight="1">
      <c r="A145" s="1"/>
      <c r="B145" s="350"/>
      <c r="C145" s="160">
        <v>5</v>
      </c>
      <c r="D145" s="49">
        <v>667</v>
      </c>
      <c r="E145" s="49">
        <v>138</v>
      </c>
      <c r="F145" s="623">
        <v>529</v>
      </c>
      <c r="G145" s="606"/>
    </row>
    <row r="146" spans="1:7" ht="20.100000000000001" customHeight="1">
      <c r="A146" s="1"/>
      <c r="B146" s="350"/>
      <c r="C146" s="160">
        <v>6</v>
      </c>
      <c r="D146" s="49">
        <v>777</v>
      </c>
      <c r="E146" s="49">
        <v>143</v>
      </c>
      <c r="F146" s="623">
        <v>634</v>
      </c>
      <c r="G146" s="606"/>
    </row>
    <row r="147" spans="1:7" ht="20.100000000000001" customHeight="1">
      <c r="A147" s="1"/>
      <c r="B147" s="350"/>
      <c r="C147" s="160">
        <v>7</v>
      </c>
      <c r="D147" s="49">
        <v>726</v>
      </c>
      <c r="E147" s="49">
        <v>142</v>
      </c>
      <c r="F147" s="623">
        <v>584</v>
      </c>
      <c r="G147" s="606"/>
    </row>
    <row r="148" spans="1:7" ht="20.100000000000001" customHeight="1">
      <c r="A148" s="1"/>
      <c r="B148" s="350"/>
      <c r="C148" s="160">
        <v>8</v>
      </c>
      <c r="D148" s="49">
        <v>801</v>
      </c>
      <c r="E148" s="49">
        <v>139</v>
      </c>
      <c r="F148" s="623">
        <v>662</v>
      </c>
      <c r="G148" s="606"/>
    </row>
    <row r="149" spans="1:7" ht="20.100000000000001" customHeight="1">
      <c r="A149" s="1"/>
      <c r="B149" s="350"/>
      <c r="C149" s="160">
        <v>9</v>
      </c>
      <c r="D149" s="49">
        <v>788</v>
      </c>
      <c r="E149" s="49">
        <v>135</v>
      </c>
      <c r="F149" s="623">
        <v>653</v>
      </c>
      <c r="G149" s="606"/>
    </row>
    <row r="150" spans="1:7" ht="20.100000000000001" customHeight="1">
      <c r="A150" s="1"/>
      <c r="B150" s="350"/>
      <c r="C150" s="40">
        <v>10</v>
      </c>
      <c r="D150" s="14">
        <v>824</v>
      </c>
      <c r="E150" s="49">
        <v>137</v>
      </c>
      <c r="F150" s="624">
        <v>687</v>
      </c>
      <c r="G150" s="624"/>
    </row>
    <row r="151" spans="1:7" ht="20.100000000000001" customHeight="1">
      <c r="A151" s="1"/>
      <c r="B151" s="350"/>
      <c r="C151" s="40">
        <v>11</v>
      </c>
      <c r="D151" s="14">
        <v>818</v>
      </c>
      <c r="E151" s="49">
        <v>140</v>
      </c>
      <c r="F151" s="624">
        <v>678</v>
      </c>
      <c r="G151" s="624"/>
    </row>
    <row r="152" spans="1:7" ht="20.100000000000001" customHeight="1">
      <c r="A152" s="1"/>
      <c r="B152" s="350"/>
      <c r="C152" s="40">
        <v>12</v>
      </c>
      <c r="D152" s="14">
        <v>859</v>
      </c>
      <c r="E152" s="49">
        <v>144</v>
      </c>
      <c r="F152" s="624">
        <v>715</v>
      </c>
      <c r="G152" s="624"/>
    </row>
    <row r="153" spans="1:7" ht="20.100000000000001" customHeight="1">
      <c r="A153" s="20">
        <v>2024</v>
      </c>
      <c r="B153" s="375" t="s">
        <v>30</v>
      </c>
      <c r="C153" s="376">
        <v>1</v>
      </c>
      <c r="D153" s="51">
        <v>881</v>
      </c>
      <c r="E153" s="51">
        <v>138</v>
      </c>
      <c r="F153" s="625">
        <v>743</v>
      </c>
      <c r="G153" s="625"/>
    </row>
    <row r="154" spans="1:7" ht="20.100000000000001" customHeight="1">
      <c r="A154" s="1"/>
      <c r="B154" s="350"/>
      <c r="C154" s="160">
        <v>2</v>
      </c>
      <c r="D154" s="49">
        <v>921</v>
      </c>
      <c r="E154" s="49">
        <v>138</v>
      </c>
      <c r="F154" s="623">
        <v>783</v>
      </c>
      <c r="G154" s="606"/>
    </row>
    <row r="155" spans="1:7" ht="20.100000000000001" customHeight="1">
      <c r="A155" s="1"/>
      <c r="B155" s="350"/>
      <c r="C155" s="160">
        <v>3</v>
      </c>
      <c r="D155" s="49">
        <v>923</v>
      </c>
      <c r="E155" s="49">
        <v>138</v>
      </c>
      <c r="F155" s="623">
        <v>785</v>
      </c>
      <c r="G155" s="606"/>
    </row>
    <row r="156" spans="1:7" ht="20.100000000000001" customHeight="1">
      <c r="A156" s="1"/>
      <c r="B156" s="350"/>
      <c r="C156" s="160">
        <v>4</v>
      </c>
      <c r="D156" s="49">
        <v>909</v>
      </c>
      <c r="E156" s="49">
        <v>133</v>
      </c>
      <c r="F156" s="623">
        <v>776</v>
      </c>
      <c r="G156" s="606"/>
    </row>
    <row r="157" spans="1:7" ht="20.100000000000001" customHeight="1">
      <c r="A157" s="1"/>
      <c r="B157" s="350"/>
      <c r="C157" s="160">
        <v>5</v>
      </c>
      <c r="D157" s="49">
        <v>860</v>
      </c>
      <c r="E157" s="49">
        <v>133</v>
      </c>
      <c r="F157" s="623">
        <v>727</v>
      </c>
      <c r="G157" s="606"/>
    </row>
    <row r="158" spans="1:7" ht="20.100000000000001" customHeight="1">
      <c r="A158" s="1"/>
      <c r="B158" s="350"/>
      <c r="C158" s="160">
        <v>6</v>
      </c>
      <c r="D158" s="49">
        <v>889</v>
      </c>
      <c r="E158" s="49">
        <v>136</v>
      </c>
      <c r="F158" s="623">
        <v>753</v>
      </c>
      <c r="G158" s="606"/>
    </row>
    <row r="159" spans="1:7" ht="20.100000000000001" customHeight="1">
      <c r="A159" s="1"/>
      <c r="B159" s="350"/>
      <c r="C159" s="160">
        <v>7</v>
      </c>
      <c r="D159" s="49">
        <v>744</v>
      </c>
      <c r="E159" s="49">
        <v>138</v>
      </c>
      <c r="F159" s="623">
        <v>606</v>
      </c>
      <c r="G159" s="606"/>
    </row>
    <row r="160" spans="1:7" ht="20.100000000000001" customHeight="1">
      <c r="A160" s="1"/>
      <c r="B160" s="350"/>
      <c r="C160" s="160">
        <v>8</v>
      </c>
      <c r="D160" s="49">
        <v>805</v>
      </c>
      <c r="E160" s="49">
        <v>137</v>
      </c>
      <c r="F160" s="623">
        <v>668</v>
      </c>
      <c r="G160" s="606"/>
    </row>
    <row r="161" spans="1:7" ht="20.100000000000001" customHeight="1">
      <c r="A161" s="659"/>
      <c r="B161" s="660"/>
      <c r="C161" s="160">
        <v>9</v>
      </c>
      <c r="D161" s="671">
        <v>819</v>
      </c>
      <c r="E161" s="671">
        <v>137</v>
      </c>
      <c r="F161" s="682">
        <v>682</v>
      </c>
      <c r="G161" s="683"/>
    </row>
    <row r="162" spans="1:7" ht="20.100000000000001" customHeight="1">
      <c r="A162" s="659"/>
      <c r="B162" s="660"/>
      <c r="C162" s="670">
        <v>10</v>
      </c>
      <c r="D162" s="14">
        <v>903</v>
      </c>
      <c r="E162" s="671">
        <v>130</v>
      </c>
      <c r="F162" s="684">
        <v>773</v>
      </c>
      <c r="G162" s="684"/>
    </row>
    <row r="163" spans="1:7" ht="20.100000000000001" customHeight="1">
      <c r="A163" s="659"/>
      <c r="B163" s="660"/>
      <c r="C163" s="670">
        <v>11</v>
      </c>
      <c r="D163" s="14">
        <v>907</v>
      </c>
      <c r="E163" s="671">
        <v>130</v>
      </c>
      <c r="F163" s="684">
        <v>777</v>
      </c>
      <c r="G163" s="684"/>
    </row>
    <row r="164" spans="1:7" ht="20.100000000000001" customHeight="1">
      <c r="A164" s="659"/>
      <c r="B164" s="660"/>
      <c r="C164" s="670">
        <v>12</v>
      </c>
      <c r="D164" s="14">
        <v>871</v>
      </c>
      <c r="E164" s="671">
        <v>128</v>
      </c>
      <c r="F164" s="684">
        <v>743</v>
      </c>
      <c r="G164" s="684"/>
    </row>
    <row r="165" spans="1:7" ht="20.100000000000001" customHeight="1" thickBot="1">
      <c r="A165" s="528">
        <v>2025</v>
      </c>
      <c r="B165" s="685" t="s">
        <v>30</v>
      </c>
      <c r="C165" s="530">
        <v>1</v>
      </c>
      <c r="D165" s="533">
        <v>814</v>
      </c>
      <c r="E165" s="533">
        <v>128</v>
      </c>
      <c r="F165" s="686">
        <v>686</v>
      </c>
      <c r="G165" s="686"/>
    </row>
    <row r="166" spans="1:7" ht="15" customHeight="1">
      <c r="A166" s="1"/>
      <c r="B166" s="350"/>
      <c r="C166" s="40"/>
      <c r="D166" s="49"/>
      <c r="E166" s="49"/>
      <c r="F166" s="263"/>
      <c r="G166" s="40"/>
    </row>
    <row r="167" spans="1:7" ht="15" customHeight="1">
      <c r="A167" s="12" t="s">
        <v>477</v>
      </c>
      <c r="B167" s="38"/>
      <c r="C167" s="38"/>
      <c r="D167" s="2"/>
      <c r="E167" s="2"/>
      <c r="F167" s="2"/>
      <c r="G167" s="2"/>
    </row>
    <row r="168" spans="1:7" ht="15" customHeight="1">
      <c r="A168" s="12" t="s">
        <v>478</v>
      </c>
      <c r="B168" s="38"/>
      <c r="C168" s="38"/>
      <c r="D168" s="2"/>
      <c r="E168" s="2"/>
      <c r="F168" s="2"/>
      <c r="G168" s="2"/>
    </row>
    <row r="169" spans="1:7">
      <c r="A169" s="12" t="s">
        <v>208</v>
      </c>
    </row>
  </sheetData>
  <sheetProtection algorithmName="SHA-512" hashValue="Agw9sUEmIOLtmi1pY+4tDut2ycIXUIktDIhtPLZlCVNMxxaGYtjapwCvkGD+w4SKFHH5/Zynztny6P0QTPXzog==" saltValue="BIcmXNY+pixQhzdtyWUp8Q==" spinCount="100000" sheet="1" objects="1" scenarios="1" formatRows="0"/>
  <mergeCells count="162">
    <mergeCell ref="F17:G17"/>
    <mergeCell ref="F162:G162"/>
    <mergeCell ref="F163:G163"/>
    <mergeCell ref="F164:G164"/>
    <mergeCell ref="F165:G165"/>
    <mergeCell ref="F154:G154"/>
    <mergeCell ref="F155:G155"/>
    <mergeCell ref="F156:G156"/>
    <mergeCell ref="F157:G157"/>
    <mergeCell ref="F158:G158"/>
    <mergeCell ref="F159:G159"/>
    <mergeCell ref="F160:G160"/>
    <mergeCell ref="F161:G161"/>
    <mergeCell ref="F142:G142"/>
    <mergeCell ref="F143:G143"/>
    <mergeCell ref="F144:G144"/>
    <mergeCell ref="F145:G145"/>
    <mergeCell ref="F146:G146"/>
    <mergeCell ref="F147:G147"/>
    <mergeCell ref="F15:G15"/>
    <mergeCell ref="F138:G138"/>
    <mergeCell ref="F139:G139"/>
    <mergeCell ref="F140:G140"/>
    <mergeCell ref="F141:G141"/>
    <mergeCell ref="F134:G134"/>
    <mergeCell ref="F135:G135"/>
    <mergeCell ref="F104:G104"/>
    <mergeCell ref="F101:G101"/>
    <mergeCell ref="F94:G94"/>
    <mergeCell ref="F102:G102"/>
    <mergeCell ref="F97:G97"/>
    <mergeCell ref="F52:G52"/>
    <mergeCell ref="F81:G81"/>
    <mergeCell ref="F55:G55"/>
    <mergeCell ref="F73:G73"/>
    <mergeCell ref="F95:G95"/>
    <mergeCell ref="F89:G89"/>
    <mergeCell ref="F111:G111"/>
    <mergeCell ref="F124:G124"/>
    <mergeCell ref="F128:G128"/>
    <mergeCell ref="F116:G116"/>
    <mergeCell ref="F129:G129"/>
    <mergeCell ref="F105:G105"/>
    <mergeCell ref="F9:G9"/>
    <mergeCell ref="F21:G21"/>
    <mergeCell ref="F45:G45"/>
    <mergeCell ref="F49:G49"/>
    <mergeCell ref="F54:G54"/>
    <mergeCell ref="F59:G59"/>
    <mergeCell ref="F14:G14"/>
    <mergeCell ref="F96:G96"/>
    <mergeCell ref="F117:G117"/>
    <mergeCell ref="F113:G113"/>
    <mergeCell ref="F108:G108"/>
    <mergeCell ref="F70:G70"/>
    <mergeCell ref="F48:G48"/>
    <mergeCell ref="F39:G39"/>
    <mergeCell ref="F50:G50"/>
    <mergeCell ref="F64:G64"/>
    <mergeCell ref="F100:G100"/>
    <mergeCell ref="F98:G98"/>
    <mergeCell ref="F79:G79"/>
    <mergeCell ref="F83:G83"/>
    <mergeCell ref="F84:G84"/>
    <mergeCell ref="F61:G61"/>
    <mergeCell ref="F92:G92"/>
    <mergeCell ref="F46:G46"/>
    <mergeCell ref="F47:G47"/>
    <mergeCell ref="F75:G75"/>
    <mergeCell ref="F76:G76"/>
    <mergeCell ref="F62:G62"/>
    <mergeCell ref="F66:G66"/>
    <mergeCell ref="F85:G85"/>
    <mergeCell ref="F56:G56"/>
    <mergeCell ref="F68:G68"/>
    <mergeCell ref="F78:G78"/>
    <mergeCell ref="F74:G74"/>
    <mergeCell ref="F44:G44"/>
    <mergeCell ref="F35:G35"/>
    <mergeCell ref="F20:G20"/>
    <mergeCell ref="F38:G38"/>
    <mergeCell ref="F29:G29"/>
    <mergeCell ref="F31:G31"/>
    <mergeCell ref="F37:G37"/>
    <mergeCell ref="F34:G34"/>
    <mergeCell ref="F30:G30"/>
    <mergeCell ref="F24:G24"/>
    <mergeCell ref="F33:G33"/>
    <mergeCell ref="F28:G28"/>
    <mergeCell ref="F36:G36"/>
    <mergeCell ref="G2:G3"/>
    <mergeCell ref="F131:G131"/>
    <mergeCell ref="F118:G118"/>
    <mergeCell ref="F119:G119"/>
    <mergeCell ref="F120:G120"/>
    <mergeCell ref="F121:G121"/>
    <mergeCell ref="F122:G122"/>
    <mergeCell ref="F127:G127"/>
    <mergeCell ref="F125:G125"/>
    <mergeCell ref="F126:G126"/>
    <mergeCell ref="F99:G99"/>
    <mergeCell ref="F103:G103"/>
    <mergeCell ref="F112:G112"/>
    <mergeCell ref="F109:G109"/>
    <mergeCell ref="F110:G110"/>
    <mergeCell ref="F115:G115"/>
    <mergeCell ref="F130:G130"/>
    <mergeCell ref="F123:G123"/>
    <mergeCell ref="F65:G65"/>
    <mergeCell ref="F63:G63"/>
    <mergeCell ref="F51:G51"/>
    <mergeCell ref="F53:G53"/>
    <mergeCell ref="F82:G82"/>
    <mergeCell ref="F71:G71"/>
    <mergeCell ref="A4:C4"/>
    <mergeCell ref="F5:G5"/>
    <mergeCell ref="F80:G80"/>
    <mergeCell ref="F77:G77"/>
    <mergeCell ref="F72:G72"/>
    <mergeCell ref="F87:G87"/>
    <mergeCell ref="F91:G91"/>
    <mergeCell ref="F88:G88"/>
    <mergeCell ref="F90:G90"/>
    <mergeCell ref="F7:G7"/>
    <mergeCell ref="F10:G10"/>
    <mergeCell ref="F6:G6"/>
    <mergeCell ref="F8:G8"/>
    <mergeCell ref="F11:G11"/>
    <mergeCell ref="F13:G13"/>
    <mergeCell ref="F12:G12"/>
    <mergeCell ref="F23:G23"/>
    <mergeCell ref="F22:G22"/>
    <mergeCell ref="F26:G26"/>
    <mergeCell ref="F27:G27"/>
    <mergeCell ref="F32:G32"/>
    <mergeCell ref="F18:G18"/>
    <mergeCell ref="F25:G25"/>
    <mergeCell ref="F58:G58"/>
    <mergeCell ref="F16:G16"/>
    <mergeCell ref="F150:G150"/>
    <mergeCell ref="F151:G151"/>
    <mergeCell ref="F152:G152"/>
    <mergeCell ref="F153:G153"/>
    <mergeCell ref="F148:G148"/>
    <mergeCell ref="F149:G149"/>
    <mergeCell ref="F136:G136"/>
    <mergeCell ref="F137:G137"/>
    <mergeCell ref="F132:G132"/>
    <mergeCell ref="F133:G133"/>
    <mergeCell ref="F114:G114"/>
    <mergeCell ref="F106:G106"/>
    <mergeCell ref="F107:G107"/>
    <mergeCell ref="F93:G93"/>
    <mergeCell ref="F57:G57"/>
    <mergeCell ref="F67:G67"/>
    <mergeCell ref="F60:G60"/>
    <mergeCell ref="F40:G40"/>
    <mergeCell ref="F41:G41"/>
    <mergeCell ref="F69:G69"/>
    <mergeCell ref="F86:G86"/>
    <mergeCell ref="F42:G42"/>
    <mergeCell ref="F43:G43"/>
  </mergeCells>
  <phoneticPr fontId="4"/>
  <printOptions horizontalCentered="1"/>
  <pageMargins left="0.19685039370078741" right="0.19685039370078741" top="0.59055118110236227" bottom="0.59055118110236227" header="0.31496062992125984" footer="0.31496062992125984"/>
  <pageSetup paperSize="9" orientation="portrait" r:id="rId1"/>
  <headerFooter scaleWithDoc="0" alignWithMargins="0">
    <firstHeader>&amp;L&amp;"ＭＳ Ｐゴシック,太字"&amp;14-資料・国内-</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178"/>
  <sheetViews>
    <sheetView topLeftCell="A137" workbookViewId="0">
      <selection activeCell="N176" sqref="N176"/>
    </sheetView>
  </sheetViews>
  <sheetFormatPr defaultRowHeight="13.5"/>
  <cols>
    <col min="1" max="1" width="6" style="2" customWidth="1"/>
    <col min="2" max="2" width="2" style="2" customWidth="1"/>
    <col min="3" max="3" width="6.125" style="2" customWidth="1"/>
    <col min="4" max="4" width="9.5" style="2" customWidth="1"/>
    <col min="5" max="5" width="9.25" style="2" customWidth="1"/>
    <col min="6" max="6" width="10.375" style="2" customWidth="1"/>
    <col min="7" max="7" width="9.25" style="2" customWidth="1"/>
    <col min="8" max="8" width="8.125" style="2" customWidth="1"/>
    <col min="9" max="9" width="9.25" style="2" customWidth="1"/>
    <col min="10" max="10" width="8.375" style="2" customWidth="1"/>
    <col min="11" max="11" width="9.25" style="2" customWidth="1"/>
    <col min="12" max="12" width="9.75" style="2" customWidth="1"/>
    <col min="13" max="13" width="9.25" style="2" customWidth="1"/>
    <col min="14" max="14" width="9.75" style="2" customWidth="1"/>
    <col min="15" max="15" width="9.25" style="2" customWidth="1"/>
    <col min="16" max="16" width="6.125" style="2" customWidth="1"/>
    <col min="17" max="16384" width="9" style="2"/>
  </cols>
  <sheetData>
    <row r="1" spans="1:16" ht="30" customHeight="1">
      <c r="A1" s="80" t="s">
        <v>255</v>
      </c>
      <c r="B1" s="28"/>
      <c r="C1" s="28"/>
      <c r="D1" s="28"/>
      <c r="E1" s="28"/>
      <c r="F1" s="28"/>
      <c r="G1" s="28"/>
      <c r="H1" s="28"/>
      <c r="I1" s="28"/>
      <c r="J1" s="28"/>
      <c r="K1" s="28"/>
      <c r="L1" s="28"/>
      <c r="M1" s="28"/>
      <c r="N1" s="28"/>
      <c r="O1" s="28"/>
    </row>
    <row r="2" spans="1:16" ht="21" customHeight="1">
      <c r="A2" s="631" t="s">
        <v>256</v>
      </c>
      <c r="B2" s="632"/>
      <c r="C2" s="632"/>
      <c r="D2" s="632"/>
      <c r="E2" s="632"/>
      <c r="F2" s="632"/>
      <c r="G2" s="632"/>
      <c r="H2" s="632"/>
      <c r="I2" s="632"/>
      <c r="J2" s="632"/>
      <c r="K2" s="632"/>
      <c r="L2" s="632"/>
      <c r="M2" s="632"/>
      <c r="N2" s="632"/>
      <c r="O2" s="632"/>
    </row>
    <row r="3" spans="1:16" ht="13.5" customHeight="1">
      <c r="D3" s="81"/>
      <c r="E3" s="82"/>
      <c r="F3" s="82"/>
      <c r="G3" s="82"/>
      <c r="H3" s="82"/>
      <c r="I3" s="82"/>
      <c r="J3" s="82"/>
      <c r="K3" s="82"/>
      <c r="L3" s="82"/>
      <c r="M3" s="82"/>
      <c r="N3" s="82"/>
      <c r="O3" s="82"/>
      <c r="P3" s="82"/>
    </row>
    <row r="4" spans="1:16" ht="29.25" customHeight="1">
      <c r="A4" s="83"/>
      <c r="B4" s="84"/>
      <c r="C4" s="85" t="s">
        <v>257</v>
      </c>
      <c r="D4" s="633" t="s">
        <v>258</v>
      </c>
      <c r="E4" s="634"/>
      <c r="F4" s="639" t="s">
        <v>259</v>
      </c>
      <c r="G4" s="639"/>
      <c r="H4" s="639" t="s">
        <v>260</v>
      </c>
      <c r="I4" s="639"/>
      <c r="J4" s="639" t="s">
        <v>261</v>
      </c>
      <c r="K4" s="639"/>
      <c r="L4" s="639" t="s">
        <v>262</v>
      </c>
      <c r="M4" s="639"/>
      <c r="N4" s="639" t="s">
        <v>263</v>
      </c>
      <c r="O4" s="639"/>
    </row>
    <row r="5" spans="1:16" ht="24.75" customHeight="1">
      <c r="A5" s="46"/>
      <c r="C5" s="42" t="s">
        <v>35</v>
      </c>
      <c r="D5" s="635"/>
      <c r="E5" s="636"/>
      <c r="F5" s="640"/>
      <c r="G5" s="640"/>
      <c r="H5" s="640"/>
      <c r="I5" s="640"/>
      <c r="J5" s="640"/>
      <c r="K5" s="640"/>
      <c r="L5" s="640"/>
      <c r="M5" s="640"/>
      <c r="N5" s="640"/>
      <c r="O5" s="640"/>
    </row>
    <row r="6" spans="1:16" ht="6" customHeight="1">
      <c r="A6" s="46"/>
      <c r="C6" s="42"/>
      <c r="D6" s="635"/>
      <c r="E6" s="636"/>
      <c r="F6" s="640"/>
      <c r="G6" s="640"/>
      <c r="H6" s="640"/>
      <c r="I6" s="640"/>
      <c r="J6" s="640"/>
      <c r="K6" s="640"/>
      <c r="L6" s="640"/>
      <c r="M6" s="640"/>
      <c r="N6" s="640"/>
      <c r="O6" s="640"/>
    </row>
    <row r="7" spans="1:16" ht="14.25" customHeight="1">
      <c r="A7" s="46"/>
      <c r="C7" s="42"/>
      <c r="D7" s="635"/>
      <c r="E7" s="636"/>
      <c r="F7" s="640"/>
      <c r="G7" s="640"/>
      <c r="H7" s="640"/>
      <c r="I7" s="640"/>
      <c r="J7" s="640"/>
      <c r="K7" s="640"/>
      <c r="L7" s="640"/>
      <c r="M7" s="640"/>
      <c r="N7" s="640"/>
      <c r="O7" s="640"/>
    </row>
    <row r="8" spans="1:16" ht="6.75" customHeight="1">
      <c r="A8" s="46"/>
      <c r="C8" s="42"/>
      <c r="D8" s="635"/>
      <c r="E8" s="636"/>
      <c r="F8" s="640"/>
      <c r="G8" s="640"/>
      <c r="H8" s="640"/>
      <c r="I8" s="640"/>
      <c r="J8" s="640"/>
      <c r="K8" s="640"/>
      <c r="L8" s="640"/>
      <c r="M8" s="640"/>
      <c r="N8" s="640"/>
      <c r="O8" s="640"/>
    </row>
    <row r="9" spans="1:16" ht="6.75" customHeight="1">
      <c r="A9" s="46"/>
      <c r="C9" s="42"/>
      <c r="D9" s="637"/>
      <c r="E9" s="638"/>
      <c r="F9" s="641"/>
      <c r="G9" s="641"/>
      <c r="H9" s="641"/>
      <c r="I9" s="641"/>
      <c r="J9" s="641"/>
      <c r="K9" s="641"/>
      <c r="L9" s="641"/>
      <c r="M9" s="641"/>
      <c r="N9" s="641"/>
      <c r="O9" s="641"/>
    </row>
    <row r="10" spans="1:16" ht="33" customHeight="1">
      <c r="A10" s="46" t="s">
        <v>264</v>
      </c>
      <c r="C10" s="42"/>
      <c r="D10" s="639" t="s">
        <v>265</v>
      </c>
      <c r="E10" s="640" t="s">
        <v>108</v>
      </c>
      <c r="F10" s="639" t="s">
        <v>265</v>
      </c>
      <c r="G10" s="640" t="s">
        <v>108</v>
      </c>
      <c r="H10" s="639" t="s">
        <v>265</v>
      </c>
      <c r="I10" s="640" t="s">
        <v>108</v>
      </c>
      <c r="J10" s="639" t="s">
        <v>266</v>
      </c>
      <c r="K10" s="640" t="s">
        <v>108</v>
      </c>
      <c r="L10" s="639" t="s">
        <v>265</v>
      </c>
      <c r="M10" s="639" t="s">
        <v>108</v>
      </c>
      <c r="N10" s="639" t="s">
        <v>265</v>
      </c>
      <c r="O10" s="639" t="s">
        <v>108</v>
      </c>
    </row>
    <row r="11" spans="1:16" ht="29.25" customHeight="1">
      <c r="A11" s="644" t="s">
        <v>267</v>
      </c>
      <c r="B11" s="645"/>
      <c r="C11" s="87"/>
      <c r="D11" s="642"/>
      <c r="E11" s="643"/>
      <c r="F11" s="642"/>
      <c r="G11" s="643"/>
      <c r="H11" s="642"/>
      <c r="I11" s="643"/>
      <c r="J11" s="642"/>
      <c r="K11" s="643"/>
      <c r="L11" s="642"/>
      <c r="M11" s="643"/>
      <c r="N11" s="642"/>
      <c r="O11" s="643"/>
    </row>
    <row r="12" spans="1:16" ht="48.75" customHeight="1">
      <c r="A12" s="633" t="s">
        <v>268</v>
      </c>
      <c r="B12" s="646"/>
      <c r="C12" s="647"/>
      <c r="D12" s="88"/>
      <c r="E12" s="86"/>
      <c r="F12" s="88"/>
      <c r="G12" s="86"/>
      <c r="H12" s="88"/>
      <c r="I12" s="86"/>
      <c r="J12" s="88"/>
      <c r="K12" s="86"/>
      <c r="L12" s="88"/>
      <c r="M12" s="86"/>
      <c r="N12" s="88"/>
      <c r="O12" s="86"/>
    </row>
    <row r="13" spans="1:16" ht="18" hidden="1" customHeight="1">
      <c r="A13" s="648">
        <v>2006</v>
      </c>
      <c r="B13" s="649"/>
      <c r="C13" s="650"/>
      <c r="D13" s="90">
        <v>294943</v>
      </c>
      <c r="E13" s="91">
        <v>-2</v>
      </c>
      <c r="F13" s="90">
        <v>12776</v>
      </c>
      <c r="G13" s="91">
        <v>-1</v>
      </c>
      <c r="H13" s="92">
        <v>342</v>
      </c>
      <c r="I13" s="91">
        <v>-7.8</v>
      </c>
      <c r="J13" s="93">
        <v>5007</v>
      </c>
      <c r="K13" s="91">
        <v>-2.6</v>
      </c>
      <c r="L13" s="93">
        <v>2694</v>
      </c>
      <c r="M13" s="91">
        <v>-0.9</v>
      </c>
      <c r="N13" s="93">
        <v>1184</v>
      </c>
      <c r="O13" s="91">
        <v>3.9</v>
      </c>
    </row>
    <row r="14" spans="1:16" ht="18" hidden="1" customHeight="1">
      <c r="A14" s="648">
        <v>2007</v>
      </c>
      <c r="B14" s="649"/>
      <c r="C14" s="650"/>
      <c r="D14" s="90">
        <v>297782</v>
      </c>
      <c r="E14" s="94">
        <f t="shared" ref="E14:E19" si="0">(D14/D13-1)*100</f>
        <v>0.96255886730656215</v>
      </c>
      <c r="F14" s="90">
        <v>12933</v>
      </c>
      <c r="G14" s="94">
        <f t="shared" ref="G14:G19" si="1">(F14/F13-1)*100</f>
        <v>1.2288666249217206</v>
      </c>
      <c r="H14" s="92">
        <v>345</v>
      </c>
      <c r="I14" s="94">
        <f t="shared" ref="I14:I19" si="2">(H14/H13-1)*100</f>
        <v>0.87719298245614308</v>
      </c>
      <c r="J14" s="93">
        <v>5066</v>
      </c>
      <c r="K14" s="94">
        <f t="shared" ref="K14:K19" si="3">(J14/J13-1)*100</f>
        <v>1.1783503095666115</v>
      </c>
      <c r="L14" s="93">
        <v>2727</v>
      </c>
      <c r="M14" s="94">
        <f t="shared" ref="M14:M19" si="4">(L14/L13-1)*100</f>
        <v>1.2249443207126953</v>
      </c>
      <c r="N14" s="93">
        <v>1164</v>
      </c>
      <c r="O14" s="94">
        <f t="shared" ref="O14:O19" si="5">(N14/N13-1)*100</f>
        <v>-1.6891891891891886</v>
      </c>
    </row>
    <row r="15" spans="1:16" ht="18" hidden="1" customHeight="1">
      <c r="A15" s="648">
        <v>2008</v>
      </c>
      <c r="B15" s="649"/>
      <c r="C15" s="650"/>
      <c r="D15" s="90">
        <v>296932</v>
      </c>
      <c r="E15" s="94">
        <f t="shared" si="0"/>
        <v>-0.28544371385779144</v>
      </c>
      <c r="F15" s="90">
        <v>12523</v>
      </c>
      <c r="G15" s="94">
        <f t="shared" si="1"/>
        <v>-3.1701847985772802</v>
      </c>
      <c r="H15" s="92">
        <v>299</v>
      </c>
      <c r="I15" s="94">
        <f t="shared" si="2"/>
        <v>-13.33333333333333</v>
      </c>
      <c r="J15" s="93">
        <v>4890</v>
      </c>
      <c r="K15" s="94">
        <f t="shared" si="3"/>
        <v>-3.474141334386105</v>
      </c>
      <c r="L15" s="93">
        <v>2598</v>
      </c>
      <c r="M15" s="94">
        <f t="shared" si="4"/>
        <v>-4.730473047304729</v>
      </c>
      <c r="N15" s="93">
        <v>1133</v>
      </c>
      <c r="O15" s="94">
        <f t="shared" si="5"/>
        <v>-2.6632302405498298</v>
      </c>
    </row>
    <row r="16" spans="1:16" ht="18" hidden="1" customHeight="1">
      <c r="A16" s="648">
        <v>2009</v>
      </c>
      <c r="B16" s="651"/>
      <c r="C16" s="652"/>
      <c r="D16" s="90">
        <v>291737</v>
      </c>
      <c r="E16" s="94">
        <f t="shared" si="0"/>
        <v>-1.7495588215483693</v>
      </c>
      <c r="F16" s="90">
        <v>11994</v>
      </c>
      <c r="G16" s="94">
        <f t="shared" si="1"/>
        <v>-4.2242274215443576</v>
      </c>
      <c r="H16" s="92">
        <v>261</v>
      </c>
      <c r="I16" s="94">
        <f t="shared" si="2"/>
        <v>-12.70903010033445</v>
      </c>
      <c r="J16" s="93">
        <v>4622</v>
      </c>
      <c r="K16" s="94">
        <f t="shared" si="3"/>
        <v>-5.4805725971370123</v>
      </c>
      <c r="L16" s="93">
        <v>2468</v>
      </c>
      <c r="M16" s="94">
        <f t="shared" si="4"/>
        <v>-5.0038491147036179</v>
      </c>
      <c r="N16" s="96">
        <v>1098</v>
      </c>
      <c r="O16" s="94">
        <f t="shared" si="5"/>
        <v>-3.0891438658428916</v>
      </c>
    </row>
    <row r="17" spans="1:15" ht="18" customHeight="1">
      <c r="A17" s="648">
        <v>2010</v>
      </c>
      <c r="B17" s="649"/>
      <c r="C17" s="650"/>
      <c r="D17" s="97">
        <v>290244</v>
      </c>
      <c r="E17" s="94">
        <f>(D17/D16-1)*100</f>
        <v>-0.5117623064609611</v>
      </c>
      <c r="F17" s="97">
        <v>11499</v>
      </c>
      <c r="G17" s="94">
        <f t="shared" si="1"/>
        <v>-4.1270635317658844</v>
      </c>
      <c r="H17" s="98">
        <v>245</v>
      </c>
      <c r="I17" s="94">
        <f t="shared" si="2"/>
        <v>-6.1302681992337131</v>
      </c>
      <c r="J17" s="99">
        <v>4459</v>
      </c>
      <c r="K17" s="94">
        <f t="shared" si="3"/>
        <v>-3.5266118563392457</v>
      </c>
      <c r="L17" s="99">
        <v>2353</v>
      </c>
      <c r="M17" s="94">
        <f t="shared" si="4"/>
        <v>-4.6596434359805539</v>
      </c>
      <c r="N17" s="99">
        <v>1069</v>
      </c>
      <c r="O17" s="94">
        <f t="shared" si="5"/>
        <v>-2.6411657559198498</v>
      </c>
    </row>
    <row r="18" spans="1:15" ht="18" customHeight="1">
      <c r="A18" s="648">
        <v>2011</v>
      </c>
      <c r="B18" s="649"/>
      <c r="C18" s="650"/>
      <c r="D18" s="90">
        <v>282966</v>
      </c>
      <c r="E18" s="94">
        <f t="shared" si="0"/>
        <v>-2.5075453756149946</v>
      </c>
      <c r="F18" s="90">
        <v>11382</v>
      </c>
      <c r="G18" s="94">
        <f t="shared" si="1"/>
        <v>-1.0174797808505054</v>
      </c>
      <c r="H18" s="92">
        <v>270</v>
      </c>
      <c r="I18" s="94">
        <f t="shared" si="2"/>
        <v>10.20408163265305</v>
      </c>
      <c r="J18" s="93">
        <v>4273</v>
      </c>
      <c r="K18" s="94">
        <f t="shared" si="3"/>
        <v>-4.1713388652164118</v>
      </c>
      <c r="L18" s="93">
        <v>2403</v>
      </c>
      <c r="M18" s="94">
        <f t="shared" si="4"/>
        <v>2.1249468763280932</v>
      </c>
      <c r="N18" s="100">
        <v>1100</v>
      </c>
      <c r="O18" s="94">
        <f t="shared" si="5"/>
        <v>2.8999064546304965</v>
      </c>
    </row>
    <row r="19" spans="1:15" ht="18" customHeight="1">
      <c r="A19" s="648">
        <v>2012</v>
      </c>
      <c r="B19" s="649"/>
      <c r="C19" s="650"/>
      <c r="D19" s="90">
        <v>286169</v>
      </c>
      <c r="E19" s="94">
        <f t="shared" si="0"/>
        <v>1.1319381127061101</v>
      </c>
      <c r="F19" s="90">
        <v>11453</v>
      </c>
      <c r="G19" s="94">
        <f t="shared" si="1"/>
        <v>0.62379195220523265</v>
      </c>
      <c r="H19" s="92">
        <v>246</v>
      </c>
      <c r="I19" s="94">
        <f t="shared" si="2"/>
        <v>-8.8888888888888911</v>
      </c>
      <c r="J19" s="93">
        <v>4305</v>
      </c>
      <c r="K19" s="94">
        <f t="shared" si="3"/>
        <v>0.74888836882751608</v>
      </c>
      <c r="L19" s="93">
        <v>2410</v>
      </c>
      <c r="M19" s="94">
        <f t="shared" si="4"/>
        <v>0.29130253849354304</v>
      </c>
      <c r="N19" s="93">
        <v>1087</v>
      </c>
      <c r="O19" s="94">
        <f t="shared" si="5"/>
        <v>-1.1818181818181839</v>
      </c>
    </row>
    <row r="20" spans="1:15" ht="18" customHeight="1">
      <c r="A20" s="648">
        <v>2013</v>
      </c>
      <c r="B20" s="651"/>
      <c r="C20" s="652"/>
      <c r="D20" s="90">
        <v>290454</v>
      </c>
      <c r="E20" s="94">
        <f>(D20/D19-1)*100</f>
        <v>1.4973669405141665</v>
      </c>
      <c r="F20" s="90">
        <f>(SUM(F41:F52))/12</f>
        <v>11756.083333333334</v>
      </c>
      <c r="G20" s="94">
        <f>(F20/F19-1)*100</f>
        <v>2.6463226519980232</v>
      </c>
      <c r="H20" s="90">
        <f>(SUM(H41:H52))/12</f>
        <v>176.5</v>
      </c>
      <c r="I20" s="94">
        <f>(H20/H19-1)*100</f>
        <v>-28.252032520325198</v>
      </c>
      <c r="J20" s="90">
        <f>(SUM(J41:J52))/12</f>
        <v>4582.5</v>
      </c>
      <c r="K20" s="94">
        <f>(J20/J19-1)*100</f>
        <v>6.4459930313588876</v>
      </c>
      <c r="L20" s="90">
        <f>(SUM(L41:L52))/12</f>
        <v>2503.5</v>
      </c>
      <c r="M20" s="94">
        <f>(L20/L19-1)*100</f>
        <v>3.8796680497925395</v>
      </c>
      <c r="N20" s="90">
        <f>(SUM(N41:N52))/12</f>
        <v>1065.6666666666667</v>
      </c>
      <c r="O20" s="94">
        <f>(N20/N19-1)*100</f>
        <v>-1.9625881631401332</v>
      </c>
    </row>
    <row r="21" spans="1:15" ht="18" customHeight="1">
      <c r="A21" s="648">
        <v>2014</v>
      </c>
      <c r="B21" s="651"/>
      <c r="C21" s="652"/>
      <c r="D21" s="90">
        <f>SUM(D53:D64)/12</f>
        <v>291193.5</v>
      </c>
      <c r="E21" s="94">
        <f>(D21/D20-1)*100</f>
        <v>0.25460141709185979</v>
      </c>
      <c r="F21" s="90">
        <f>SUM(F53:F64)/12</f>
        <v>11983.333333333334</v>
      </c>
      <c r="G21" s="94">
        <f>(F21/F20-1)*100</f>
        <v>1.9330417585221804</v>
      </c>
      <c r="H21" s="90">
        <f>SUM(H53:H64)/12</f>
        <v>226.5</v>
      </c>
      <c r="I21" s="94">
        <f>(H21/H20-1)*100</f>
        <v>28.328611898016987</v>
      </c>
      <c r="J21" s="90">
        <f>SUM(J53:J64)/12</f>
        <v>4616.75</v>
      </c>
      <c r="K21" s="94">
        <f>(J21/J20-1)*100</f>
        <v>0.74740861974904593</v>
      </c>
      <c r="L21" s="90">
        <f>SUM(L53:L64)/12</f>
        <v>2518.25</v>
      </c>
      <c r="M21" s="94">
        <f>(L21/L20-1)*100</f>
        <v>0.58917515478329463</v>
      </c>
      <c r="N21" s="90">
        <f>SUM(N53:N64)/12</f>
        <v>1097.4166666666667</v>
      </c>
      <c r="O21" s="94">
        <f>(N21/N20-1)*100</f>
        <v>2.979355645918047</v>
      </c>
    </row>
    <row r="22" spans="1:15" ht="18" customHeight="1">
      <c r="A22" s="648">
        <v>2015</v>
      </c>
      <c r="B22" s="651"/>
      <c r="C22" s="652"/>
      <c r="D22" s="101">
        <v>287373</v>
      </c>
      <c r="E22" s="94">
        <f>(D22/D21-1)*100</f>
        <v>-1.3120141761406079</v>
      </c>
      <c r="F22" s="101">
        <f>SUM(F65:F76)/12</f>
        <v>11363.083333333334</v>
      </c>
      <c r="G22" s="94">
        <f>(F22/F21-1)*100</f>
        <v>-5.1759388038942973</v>
      </c>
      <c r="H22" s="101">
        <f>SUM(H65:H76)/12</f>
        <v>165.25</v>
      </c>
      <c r="I22" s="94">
        <f>(H22/H21-1)*100</f>
        <v>-27.041942604856516</v>
      </c>
      <c r="J22" s="101">
        <f>SUM(J65:J76)/12</f>
        <v>4450.666666666667</v>
      </c>
      <c r="K22" s="94">
        <f>(J22/J21-1)*100</f>
        <v>-3.5974079890254584</v>
      </c>
      <c r="L22" s="101">
        <f>SUM(L65:L76)/12</f>
        <v>2389</v>
      </c>
      <c r="M22" s="94">
        <f>(L22/L21-1)*100</f>
        <v>-5.1325325126575949</v>
      </c>
      <c r="N22" s="101">
        <f>SUM(N65:N76)/12</f>
        <v>993.83333333333337</v>
      </c>
      <c r="O22" s="94">
        <f>(N22/N21-1)*100</f>
        <v>-9.4388336244209938</v>
      </c>
    </row>
    <row r="23" spans="1:15" ht="18" customHeight="1">
      <c r="A23" s="648">
        <v>2016</v>
      </c>
      <c r="B23" s="651"/>
      <c r="C23" s="652"/>
      <c r="D23" s="101">
        <f>SUM(D77:D88)/12</f>
        <v>282188</v>
      </c>
      <c r="E23" s="94">
        <f>(D23/D22-1)*100</f>
        <v>-1.8042752798627548</v>
      </c>
      <c r="F23" s="101">
        <f>SUM(F77:F88)/12</f>
        <v>10877.666666666666</v>
      </c>
      <c r="G23" s="94">
        <f>(F23/F22-1)*100</f>
        <v>-4.2718745645621503</v>
      </c>
      <c r="H23" s="101">
        <f>SUM(H77:H88)/12</f>
        <v>127.58333333333333</v>
      </c>
      <c r="I23" s="94">
        <f>(H23/H22-1)*100</f>
        <v>-22.793746848209786</v>
      </c>
      <c r="J23" s="101">
        <f>SUM(J77:J88)/12</f>
        <v>4224.5</v>
      </c>
      <c r="K23" s="94">
        <f>(J23/J22-1)*100</f>
        <v>-5.0816357100059939</v>
      </c>
      <c r="L23" s="101">
        <v>2282</v>
      </c>
      <c r="M23" s="94">
        <f>(L23/L22-1)*100</f>
        <v>-4.4788614483047269</v>
      </c>
      <c r="N23" s="101">
        <f>SUM(N77:N88)/12</f>
        <v>1006.1666666666666</v>
      </c>
      <c r="O23" s="94">
        <f>(N23/N22-1)*100</f>
        <v>1.2409860808317852</v>
      </c>
    </row>
    <row r="24" spans="1:15" ht="18" customHeight="1">
      <c r="A24" s="648">
        <v>2017</v>
      </c>
      <c r="B24" s="651"/>
      <c r="C24" s="652"/>
      <c r="D24" s="102">
        <v>283072</v>
      </c>
      <c r="E24" s="94">
        <v>0.31326633308290663</v>
      </c>
      <c r="F24" s="102">
        <v>10806</v>
      </c>
      <c r="G24" s="94">
        <v>-0.65884227622344804</v>
      </c>
      <c r="H24" s="101">
        <v>200</v>
      </c>
      <c r="I24" s="94">
        <v>56.760287393860231</v>
      </c>
      <c r="J24" s="102">
        <v>4192</v>
      </c>
      <c r="K24" s="94">
        <v>-0.76932181323233761</v>
      </c>
      <c r="L24" s="102">
        <v>2212</v>
      </c>
      <c r="M24" s="94">
        <v>-3.0674846625766916</v>
      </c>
      <c r="N24" s="102">
        <v>1003</v>
      </c>
      <c r="O24" s="94">
        <v>-0.31472585721384894</v>
      </c>
    </row>
    <row r="25" spans="1:15" ht="18" customHeight="1">
      <c r="A25" s="648">
        <v>2018</v>
      </c>
      <c r="B25" s="651"/>
      <c r="C25" s="652"/>
      <c r="D25" s="102">
        <v>263139.783</v>
      </c>
      <c r="E25" s="94">
        <v>-7.041394768822073</v>
      </c>
      <c r="F25" s="102">
        <v>10790.916666666666</v>
      </c>
      <c r="G25" s="94">
        <v>-0.13958294774508717</v>
      </c>
      <c r="H25" s="101">
        <v>132.41666666666666</v>
      </c>
      <c r="I25" s="94">
        <v>-33.791666666666679</v>
      </c>
      <c r="J25" s="102">
        <v>4328.166666666667</v>
      </c>
      <c r="K25" s="94">
        <v>3.2482506361323216</v>
      </c>
      <c r="L25" s="102">
        <v>2135.75</v>
      </c>
      <c r="M25" s="94">
        <v>-3.4471066907775794</v>
      </c>
      <c r="N25" s="102">
        <v>1009.3333333333334</v>
      </c>
      <c r="O25" s="94">
        <v>0.63143901628448518</v>
      </c>
    </row>
    <row r="26" spans="1:15" ht="18" customHeight="1">
      <c r="A26" s="648">
        <v>2019</v>
      </c>
      <c r="B26" s="651"/>
      <c r="C26" s="652"/>
      <c r="D26" s="102">
        <f>SUM(D113:D124)/12</f>
        <v>268309.42800000001</v>
      </c>
      <c r="E26" s="94">
        <f>(D26/D25-1)*100</f>
        <v>1.9646003128306999</v>
      </c>
      <c r="F26" s="102">
        <f>SUM(F113:F124)/12</f>
        <v>10778.833333333334</v>
      </c>
      <c r="G26" s="94">
        <f>(F26/F25-1)*100</f>
        <v>-0.11197689414707002</v>
      </c>
      <c r="H26" s="102">
        <f>SUM(H113:H124)/12</f>
        <v>138</v>
      </c>
      <c r="I26" s="94">
        <f>(H26/H25-1)*100</f>
        <v>4.2164883574575374</v>
      </c>
      <c r="J26" s="102">
        <f>SUM(J113:J124)/12</f>
        <v>4331.333333333333</v>
      </c>
      <c r="K26" s="94">
        <f>(J26/J25-1)*100</f>
        <v>7.3164157264415941E-2</v>
      </c>
      <c r="L26" s="102">
        <f>SUM(L113:L124)/12</f>
        <v>2146.25</v>
      </c>
      <c r="M26" s="94">
        <f>(L26/L25-1)*100</f>
        <v>0.4916305747395544</v>
      </c>
      <c r="N26" s="102">
        <f>SUM(N113:N124)/12</f>
        <v>1004.1666666666666</v>
      </c>
      <c r="O26" s="94">
        <f>(N26/N25-1)*100</f>
        <v>-0.51188903566711241</v>
      </c>
    </row>
    <row r="27" spans="1:15" ht="18" customHeight="1">
      <c r="A27" s="648">
        <v>2020</v>
      </c>
      <c r="B27" s="651"/>
      <c r="C27" s="652"/>
      <c r="D27" s="106">
        <f>SUM(D125:D136)/12</f>
        <v>277926.08333333331</v>
      </c>
      <c r="E27" s="94">
        <f>(D27/D26-1)*100</f>
        <v>3.5841660149688481</v>
      </c>
      <c r="F27" s="106">
        <f>SUM(F125:F136)/12</f>
        <v>8799.3333333333339</v>
      </c>
      <c r="G27" s="94">
        <f>(F27/F26-1)*100</f>
        <v>-18.364696241089785</v>
      </c>
      <c r="H27" s="106">
        <f>SUM(H125:H136)/12</f>
        <v>110.58333333333333</v>
      </c>
      <c r="I27" s="94">
        <f>(H27/H26-1)*100</f>
        <v>-19.867149758454104</v>
      </c>
      <c r="J27" s="106">
        <f>SUM(J125:J136)/12</f>
        <v>3472.3333333333335</v>
      </c>
      <c r="K27" s="94">
        <f>(J27/J26-1)*100</f>
        <v>-19.832230260120042</v>
      </c>
      <c r="L27" s="106">
        <f>SUM(L125:L136)/12</f>
        <v>1700</v>
      </c>
      <c r="M27" s="94">
        <f>(L27/L26-1)*100</f>
        <v>-20.792079207920789</v>
      </c>
      <c r="N27" s="106">
        <f>SUM(N125:N136)/12</f>
        <v>917.08333333333337</v>
      </c>
      <c r="O27" s="94">
        <f>(N27/N26-1)*100</f>
        <v>-8.6721991701244718</v>
      </c>
    </row>
    <row r="28" spans="1:15" ht="18" customHeight="1">
      <c r="A28" s="653">
        <v>2021</v>
      </c>
      <c r="B28" s="654"/>
      <c r="C28" s="655"/>
      <c r="D28" s="155">
        <f>SUM(D137:D148)/12</f>
        <v>279023.91666666669</v>
      </c>
      <c r="E28" s="110">
        <f>(D28/D27-1)*100</f>
        <v>0.3950091046390547</v>
      </c>
      <c r="F28" s="155">
        <f>SUM(F137:F148)/12</f>
        <v>8708.75</v>
      </c>
      <c r="G28" s="110">
        <f>(F28/F27-1)*100</f>
        <v>-1.0294340480339503</v>
      </c>
      <c r="H28" s="155">
        <f>SUM(H137:H148)/12</f>
        <v>160.91666666666666</v>
      </c>
      <c r="I28" s="110">
        <f>(H28/H27-1)*100</f>
        <v>45.516201959306699</v>
      </c>
      <c r="J28" s="155">
        <f>SUM(J137:J148)/12</f>
        <v>3382.8333333333335</v>
      </c>
      <c r="K28" s="110">
        <f>(J28/J27-1)*100</f>
        <v>-2.5775175194393762</v>
      </c>
      <c r="L28" s="155">
        <f>SUM(L137:L148)/12</f>
        <v>1733.1666666666667</v>
      </c>
      <c r="M28" s="110">
        <f>(L28/L27-1)*100</f>
        <v>1.9509803921568647</v>
      </c>
      <c r="N28" s="155">
        <f>SUM(N137:N148)/12</f>
        <v>915</v>
      </c>
      <c r="O28" s="110">
        <f>(N28/N27-1)*100</f>
        <v>-0.22716946842344932</v>
      </c>
    </row>
    <row r="29" spans="1:15" ht="21" hidden="1" customHeight="1">
      <c r="A29" s="89">
        <v>2012</v>
      </c>
      <c r="B29" s="82" t="s">
        <v>117</v>
      </c>
      <c r="C29" s="95">
        <v>1</v>
      </c>
      <c r="D29" s="101">
        <v>283124</v>
      </c>
      <c r="E29" s="94">
        <v>-2.2999999999999998</v>
      </c>
      <c r="F29" s="101">
        <v>13148</v>
      </c>
      <c r="G29" s="94">
        <v>4.3</v>
      </c>
      <c r="H29" s="101">
        <v>271</v>
      </c>
      <c r="I29" s="94">
        <v>125.6</v>
      </c>
      <c r="J29" s="101">
        <v>5496</v>
      </c>
      <c r="K29" s="94">
        <v>0.9</v>
      </c>
      <c r="L29" s="101">
        <v>2675</v>
      </c>
      <c r="M29" s="94">
        <v>5.5</v>
      </c>
      <c r="N29" s="101">
        <v>1132</v>
      </c>
      <c r="O29" s="94">
        <v>-0.2</v>
      </c>
    </row>
    <row r="30" spans="1:15" ht="21.75" hidden="1" customHeight="1">
      <c r="A30" s="89"/>
      <c r="B30" s="82"/>
      <c r="C30" s="95">
        <v>2</v>
      </c>
      <c r="D30" s="101">
        <v>267855</v>
      </c>
      <c r="E30" s="94">
        <v>2.2999999999999998</v>
      </c>
      <c r="F30" s="101">
        <v>8829</v>
      </c>
      <c r="G30" s="94">
        <v>0.5</v>
      </c>
      <c r="H30" s="101">
        <v>380</v>
      </c>
      <c r="I30" s="94">
        <v>34.9</v>
      </c>
      <c r="J30" s="101">
        <v>3713</v>
      </c>
      <c r="K30" s="94">
        <v>-3.3</v>
      </c>
      <c r="L30" s="101">
        <v>1543</v>
      </c>
      <c r="M30" s="94">
        <v>4.5</v>
      </c>
      <c r="N30" s="101">
        <v>733</v>
      </c>
      <c r="O30" s="94">
        <v>0.4</v>
      </c>
    </row>
    <row r="31" spans="1:15" ht="21.75" hidden="1" customHeight="1">
      <c r="A31" s="89"/>
      <c r="B31" s="82"/>
      <c r="C31" s="95">
        <v>3</v>
      </c>
      <c r="D31" s="101">
        <v>303841</v>
      </c>
      <c r="E31" s="94">
        <v>3.4</v>
      </c>
      <c r="F31" s="101">
        <v>12167</v>
      </c>
      <c r="G31" s="94">
        <v>10.199999999999999</v>
      </c>
      <c r="H31" s="101">
        <v>148</v>
      </c>
      <c r="I31" s="94">
        <v>-67.099999999999994</v>
      </c>
      <c r="J31" s="101">
        <v>5512</v>
      </c>
      <c r="K31" s="94">
        <v>10.199999999999999</v>
      </c>
      <c r="L31" s="101">
        <v>2065</v>
      </c>
      <c r="M31" s="94">
        <v>13.2</v>
      </c>
      <c r="N31" s="101">
        <v>878</v>
      </c>
      <c r="O31" s="94">
        <v>14.9</v>
      </c>
    </row>
    <row r="32" spans="1:15" ht="21.75" hidden="1" customHeight="1">
      <c r="A32" s="89"/>
      <c r="B32" s="82"/>
      <c r="C32" s="95">
        <v>4</v>
      </c>
      <c r="D32" s="101">
        <v>301948</v>
      </c>
      <c r="E32" s="94">
        <v>2.6</v>
      </c>
      <c r="F32" s="101">
        <v>11687</v>
      </c>
      <c r="G32" s="94">
        <v>4.3</v>
      </c>
      <c r="H32" s="107">
        <v>95</v>
      </c>
      <c r="I32" s="108">
        <v>2.9</v>
      </c>
      <c r="J32" s="101">
        <v>4399</v>
      </c>
      <c r="K32" s="108">
        <v>5.4</v>
      </c>
      <c r="L32" s="101">
        <v>2434</v>
      </c>
      <c r="M32" s="108">
        <v>1.1000000000000001</v>
      </c>
      <c r="N32" s="101">
        <v>934</v>
      </c>
      <c r="O32" s="108">
        <v>5</v>
      </c>
    </row>
    <row r="33" spans="1:15" ht="12.75" hidden="1" customHeight="1">
      <c r="A33" s="89"/>
      <c r="B33" s="82"/>
      <c r="C33" s="95">
        <v>5</v>
      </c>
      <c r="D33" s="101">
        <v>287911</v>
      </c>
      <c r="E33" s="94">
        <v>4</v>
      </c>
      <c r="F33" s="101">
        <v>11592</v>
      </c>
      <c r="G33" s="94">
        <v>-2.5</v>
      </c>
      <c r="H33" s="107">
        <v>124</v>
      </c>
      <c r="I33" s="108">
        <v>150.1</v>
      </c>
      <c r="J33" s="101">
        <v>3801</v>
      </c>
      <c r="K33" s="108">
        <v>-7.2</v>
      </c>
      <c r="L33" s="101">
        <v>2771</v>
      </c>
      <c r="M33" s="108">
        <v>-0.7</v>
      </c>
      <c r="N33" s="101">
        <v>1072</v>
      </c>
      <c r="O33" s="108">
        <v>-6.6</v>
      </c>
    </row>
    <row r="34" spans="1:15" ht="21.75" hidden="1" customHeight="1">
      <c r="A34" s="89"/>
      <c r="B34" s="82"/>
      <c r="C34" s="95">
        <v>6</v>
      </c>
      <c r="D34" s="101">
        <v>269810</v>
      </c>
      <c r="E34" s="94">
        <v>1.6</v>
      </c>
      <c r="F34" s="101">
        <v>11208</v>
      </c>
      <c r="G34" s="94">
        <v>-1.4</v>
      </c>
      <c r="H34" s="107">
        <v>169</v>
      </c>
      <c r="I34" s="108">
        <v>49.2</v>
      </c>
      <c r="J34" s="101">
        <v>3627</v>
      </c>
      <c r="K34" s="108">
        <v>0.4</v>
      </c>
      <c r="L34" s="101">
        <v>2760</v>
      </c>
      <c r="M34" s="108">
        <v>-5.4</v>
      </c>
      <c r="N34" s="101">
        <v>1169</v>
      </c>
      <c r="O34" s="108">
        <v>-4.5</v>
      </c>
    </row>
    <row r="35" spans="1:15" ht="21.75" hidden="1" customHeight="1">
      <c r="A35" s="89"/>
      <c r="B35" s="82"/>
      <c r="C35" s="95">
        <v>7</v>
      </c>
      <c r="D35" s="101">
        <v>283295</v>
      </c>
      <c r="E35" s="94">
        <v>1.7</v>
      </c>
      <c r="F35" s="101">
        <v>11920</v>
      </c>
      <c r="G35" s="94">
        <v>-1.5</v>
      </c>
      <c r="H35" s="107">
        <v>239</v>
      </c>
      <c r="I35" s="108">
        <v>-15.4</v>
      </c>
      <c r="J35" s="101">
        <v>3923</v>
      </c>
      <c r="K35" s="108">
        <v>-3.7</v>
      </c>
      <c r="L35" s="101">
        <v>3161</v>
      </c>
      <c r="M35" s="108">
        <v>0.7</v>
      </c>
      <c r="N35" s="101">
        <v>1286</v>
      </c>
      <c r="O35" s="108">
        <v>-2.8</v>
      </c>
    </row>
    <row r="36" spans="1:15" ht="21.75" hidden="1" customHeight="1">
      <c r="A36" s="89"/>
      <c r="B36" s="82"/>
      <c r="C36" s="95">
        <v>8</v>
      </c>
      <c r="D36" s="101">
        <v>286036</v>
      </c>
      <c r="E36" s="94">
        <v>1.8</v>
      </c>
      <c r="F36" s="101">
        <v>8627</v>
      </c>
      <c r="G36" s="94">
        <v>-3</v>
      </c>
      <c r="H36" s="107">
        <v>381</v>
      </c>
      <c r="I36" s="108">
        <v>-17.100000000000001</v>
      </c>
      <c r="J36" s="101">
        <v>2685</v>
      </c>
      <c r="K36" s="108">
        <v>0</v>
      </c>
      <c r="L36" s="101">
        <v>2062</v>
      </c>
      <c r="M36" s="108">
        <v>0.5</v>
      </c>
      <c r="N36" s="101">
        <v>960</v>
      </c>
      <c r="O36" s="108">
        <v>1.9</v>
      </c>
    </row>
    <row r="37" spans="1:15" ht="21.75" hidden="1" customHeight="1">
      <c r="A37" s="89"/>
      <c r="B37" s="82"/>
      <c r="C37" s="95">
        <v>9</v>
      </c>
      <c r="D37" s="101">
        <v>266705</v>
      </c>
      <c r="E37" s="94">
        <v>-0.9</v>
      </c>
      <c r="F37" s="101">
        <v>8436</v>
      </c>
      <c r="G37" s="94">
        <v>-2.9</v>
      </c>
      <c r="H37" s="107">
        <v>188</v>
      </c>
      <c r="I37" s="108">
        <v>-15.8</v>
      </c>
      <c r="J37" s="101">
        <v>2900</v>
      </c>
      <c r="K37" s="108">
        <v>-1.9</v>
      </c>
      <c r="L37" s="101">
        <v>1876</v>
      </c>
      <c r="M37" s="108">
        <v>-1</v>
      </c>
      <c r="N37" s="101">
        <v>837</v>
      </c>
      <c r="O37" s="108">
        <v>-2.5</v>
      </c>
    </row>
    <row r="38" spans="1:15" ht="21.75" hidden="1" customHeight="1">
      <c r="A38" s="89"/>
      <c r="B38" s="82"/>
      <c r="C38" s="95">
        <v>10</v>
      </c>
      <c r="D38" s="101">
        <v>284238</v>
      </c>
      <c r="E38" s="94">
        <v>-0.1</v>
      </c>
      <c r="F38" s="101">
        <v>12195</v>
      </c>
      <c r="G38" s="94">
        <v>-6.7</v>
      </c>
      <c r="H38" s="107">
        <v>244</v>
      </c>
      <c r="I38" s="108">
        <v>-61.4</v>
      </c>
      <c r="J38" s="101">
        <v>4637</v>
      </c>
      <c r="K38" s="108">
        <v>-7.5</v>
      </c>
      <c r="L38" s="101">
        <v>2559</v>
      </c>
      <c r="M38" s="108">
        <v>-8.1999999999999993</v>
      </c>
      <c r="N38" s="101">
        <v>1129</v>
      </c>
      <c r="O38" s="108">
        <v>-5.6</v>
      </c>
    </row>
    <row r="39" spans="1:15" ht="21.75" hidden="1" customHeight="1">
      <c r="A39" s="89"/>
      <c r="B39" s="82"/>
      <c r="C39" s="95">
        <v>11</v>
      </c>
      <c r="D39" s="101">
        <v>273772</v>
      </c>
      <c r="E39" s="94">
        <v>0.2</v>
      </c>
      <c r="F39" s="101">
        <v>13814</v>
      </c>
      <c r="G39" s="94">
        <v>4.8</v>
      </c>
      <c r="H39" s="107">
        <v>545</v>
      </c>
      <c r="I39" s="108">
        <v>10.3</v>
      </c>
      <c r="J39" s="101">
        <v>5394</v>
      </c>
      <c r="K39" s="108">
        <v>7.8</v>
      </c>
      <c r="L39" s="101">
        <v>2541</v>
      </c>
      <c r="M39" s="108">
        <v>-3.8</v>
      </c>
      <c r="N39" s="101">
        <v>1382</v>
      </c>
      <c r="O39" s="108">
        <v>8.5</v>
      </c>
    </row>
    <row r="40" spans="1:15" ht="13.5" hidden="1" customHeight="1">
      <c r="A40" s="103"/>
      <c r="B40" s="104"/>
      <c r="C40" s="105">
        <v>12</v>
      </c>
      <c r="D40" s="109">
        <v>325492</v>
      </c>
      <c r="E40" s="110">
        <v>-0.7</v>
      </c>
      <c r="F40" s="109">
        <v>13813</v>
      </c>
      <c r="G40" s="94">
        <v>0.5</v>
      </c>
      <c r="H40" s="111">
        <v>172</v>
      </c>
      <c r="I40" s="112">
        <v>215</v>
      </c>
      <c r="J40" s="109">
        <v>5571</v>
      </c>
      <c r="K40" s="112">
        <v>4</v>
      </c>
      <c r="L40" s="109">
        <v>2475</v>
      </c>
      <c r="M40" s="112">
        <v>-2.7</v>
      </c>
      <c r="N40" s="109">
        <v>1526</v>
      </c>
      <c r="O40" s="112">
        <v>-6.9</v>
      </c>
    </row>
    <row r="41" spans="1:15" ht="21.75" hidden="1" customHeight="1">
      <c r="A41" s="113">
        <v>2013</v>
      </c>
      <c r="B41" s="45" t="s">
        <v>117</v>
      </c>
      <c r="C41" s="43">
        <v>1</v>
      </c>
      <c r="D41" s="114">
        <v>288934</v>
      </c>
      <c r="E41" s="94">
        <f>(D41/D29-1)*100</f>
        <v>2.0521043782936177</v>
      </c>
      <c r="F41" s="114">
        <v>12301</v>
      </c>
      <c r="G41" s="115">
        <v>-6.4</v>
      </c>
      <c r="H41" s="116">
        <v>28</v>
      </c>
      <c r="I41" s="115">
        <v>-89.8</v>
      </c>
      <c r="J41" s="114">
        <v>5208</v>
      </c>
      <c r="K41" s="115">
        <v>-6</v>
      </c>
      <c r="L41" s="114">
        <v>2592</v>
      </c>
      <c r="M41" s="115">
        <v>-3.3</v>
      </c>
      <c r="N41" s="114">
        <v>1110</v>
      </c>
      <c r="O41" s="115">
        <v>-1.4</v>
      </c>
    </row>
    <row r="42" spans="1:15" ht="21.75" hidden="1" customHeight="1">
      <c r="A42" s="89"/>
      <c r="B42" s="38"/>
      <c r="C42" s="41">
        <v>2</v>
      </c>
      <c r="D42" s="101">
        <v>268099</v>
      </c>
      <c r="E42" s="94">
        <f t="shared" ref="E42:E99" si="6">(D42/D30-1)*100</f>
        <v>9.1094062085828043E-2</v>
      </c>
      <c r="F42" s="101">
        <v>9117</v>
      </c>
      <c r="G42" s="108">
        <v>3.3</v>
      </c>
      <c r="H42" s="107">
        <v>194</v>
      </c>
      <c r="I42" s="108">
        <v>-49.2</v>
      </c>
      <c r="J42" s="101">
        <v>4053</v>
      </c>
      <c r="K42" s="108">
        <v>9.5</v>
      </c>
      <c r="L42" s="101">
        <v>1647</v>
      </c>
      <c r="M42" s="108">
        <v>7.6</v>
      </c>
      <c r="N42" s="101">
        <v>738</v>
      </c>
      <c r="O42" s="108">
        <v>0.8</v>
      </c>
    </row>
    <row r="43" spans="1:15" ht="21.75" hidden="1" customHeight="1">
      <c r="A43" s="89"/>
      <c r="B43" s="38"/>
      <c r="C43" s="41">
        <v>3</v>
      </c>
      <c r="D43" s="101">
        <v>316166</v>
      </c>
      <c r="E43" s="94">
        <f t="shared" si="6"/>
        <v>4.0563979186482468</v>
      </c>
      <c r="F43" s="101">
        <v>13271</v>
      </c>
      <c r="G43" s="108">
        <v>9.1</v>
      </c>
      <c r="H43" s="107">
        <v>138</v>
      </c>
      <c r="I43" s="108">
        <v>-7.3</v>
      </c>
      <c r="J43" s="101">
        <v>6177</v>
      </c>
      <c r="K43" s="108">
        <v>11.2</v>
      </c>
      <c r="L43" s="101">
        <v>2357</v>
      </c>
      <c r="M43" s="108">
        <v>16.100000000000001</v>
      </c>
      <c r="N43" s="101">
        <v>848</v>
      </c>
      <c r="O43" s="108">
        <v>-3.2</v>
      </c>
    </row>
    <row r="44" spans="1:15" ht="21.75" hidden="1" customHeight="1">
      <c r="A44" s="89"/>
      <c r="B44" s="38"/>
      <c r="C44" s="41">
        <v>4</v>
      </c>
      <c r="D44" s="101">
        <v>304382</v>
      </c>
      <c r="E44" s="94">
        <f t="shared" si="6"/>
        <v>0.80609906341488902</v>
      </c>
      <c r="F44" s="101">
        <v>11762</v>
      </c>
      <c r="G44" s="94">
        <f t="shared" ref="G44:G107" si="7">(F44/F32-1)*100</f>
        <v>0.64173868400787537</v>
      </c>
      <c r="H44" s="107">
        <v>134</v>
      </c>
      <c r="I44" s="94">
        <f t="shared" ref="I44:I107" si="8">(H44/H32-1)*100</f>
        <v>41.052631578947363</v>
      </c>
      <c r="J44" s="101">
        <v>4557</v>
      </c>
      <c r="K44" s="94">
        <f t="shared" ref="K44:K107" si="9">(J44/J32-1)*100</f>
        <v>3.5917253921345704</v>
      </c>
      <c r="L44" s="101">
        <v>2512</v>
      </c>
      <c r="M44" s="94">
        <f t="shared" ref="M44:M107" si="10">(L44/L32-1)*100</f>
        <v>3.2046014790468424</v>
      </c>
      <c r="N44" s="101">
        <v>868</v>
      </c>
      <c r="O44" s="94">
        <f t="shared" ref="O44:O107" si="11">(N44/N32-1)*100</f>
        <v>-7.0663811563169148</v>
      </c>
    </row>
    <row r="45" spans="1:15" ht="21.75" hidden="1" customHeight="1">
      <c r="A45" s="89"/>
      <c r="B45" s="38"/>
      <c r="C45" s="41">
        <v>5</v>
      </c>
      <c r="D45" s="101">
        <v>282366</v>
      </c>
      <c r="E45" s="94">
        <f t="shared" si="6"/>
        <v>-1.9259423919197216</v>
      </c>
      <c r="F45" s="101">
        <v>12400</v>
      </c>
      <c r="G45" s="94">
        <f t="shared" si="7"/>
        <v>6.9703243616286992</v>
      </c>
      <c r="H45" s="107">
        <v>231</v>
      </c>
      <c r="I45" s="94">
        <f t="shared" si="8"/>
        <v>86.290322580645153</v>
      </c>
      <c r="J45" s="101">
        <v>4077</v>
      </c>
      <c r="K45" s="94">
        <f t="shared" si="9"/>
        <v>7.2612470402525719</v>
      </c>
      <c r="L45" s="101">
        <v>2956</v>
      </c>
      <c r="M45" s="94">
        <f t="shared" si="10"/>
        <v>6.6762901479610282</v>
      </c>
      <c r="N45" s="101">
        <v>1142</v>
      </c>
      <c r="O45" s="94">
        <f t="shared" si="11"/>
        <v>6.5298507462686617</v>
      </c>
    </row>
    <row r="46" spans="1:15" ht="21.75" hidden="1" customHeight="1">
      <c r="A46" s="89"/>
      <c r="B46" s="38"/>
      <c r="C46" s="38">
        <v>6</v>
      </c>
      <c r="D46" s="101">
        <v>269418</v>
      </c>
      <c r="E46" s="94">
        <f t="shared" si="6"/>
        <v>-0.14528742448389753</v>
      </c>
      <c r="F46" s="101">
        <v>12139</v>
      </c>
      <c r="G46" s="94">
        <f t="shared" si="7"/>
        <v>8.306566738044264</v>
      </c>
      <c r="H46" s="107">
        <v>419</v>
      </c>
      <c r="I46" s="94">
        <f t="shared" si="8"/>
        <v>147.92899408284023</v>
      </c>
      <c r="J46" s="101">
        <v>4088</v>
      </c>
      <c r="K46" s="94">
        <f t="shared" si="9"/>
        <v>12.710228839261095</v>
      </c>
      <c r="L46" s="101">
        <v>2933</v>
      </c>
      <c r="M46" s="94">
        <f t="shared" si="10"/>
        <v>6.2681159420289845</v>
      </c>
      <c r="N46" s="101">
        <v>1130</v>
      </c>
      <c r="O46" s="94">
        <f t="shared" si="11"/>
        <v>-3.3361847733105243</v>
      </c>
    </row>
    <row r="47" spans="1:15" ht="21.75" hidden="1" customHeight="1">
      <c r="A47" s="89"/>
      <c r="B47" s="38"/>
      <c r="C47" s="38">
        <v>7</v>
      </c>
      <c r="D47" s="101">
        <v>286098</v>
      </c>
      <c r="E47" s="94">
        <f t="shared" si="6"/>
        <v>0.98942798143277777</v>
      </c>
      <c r="F47" s="101">
        <v>11876</v>
      </c>
      <c r="G47" s="94">
        <f t="shared" si="7"/>
        <v>-0.3691275167785224</v>
      </c>
      <c r="H47" s="107">
        <v>194</v>
      </c>
      <c r="I47" s="94">
        <f t="shared" si="8"/>
        <v>-18.828451882845187</v>
      </c>
      <c r="J47" s="101">
        <v>4091</v>
      </c>
      <c r="K47" s="94">
        <f t="shared" si="9"/>
        <v>4.2824369105276539</v>
      </c>
      <c r="L47" s="101">
        <v>3174</v>
      </c>
      <c r="M47" s="94">
        <f t="shared" si="10"/>
        <v>0.41126225877887723</v>
      </c>
      <c r="N47" s="101">
        <v>1224</v>
      </c>
      <c r="O47" s="94">
        <f t="shared" si="11"/>
        <v>-4.8211508553654747</v>
      </c>
    </row>
    <row r="48" spans="1:15" ht="21.75" hidden="1" customHeight="1">
      <c r="A48" s="89"/>
      <c r="B48" s="38"/>
      <c r="C48" s="38">
        <v>8</v>
      </c>
      <c r="D48" s="101">
        <v>284646</v>
      </c>
      <c r="E48" s="94">
        <f t="shared" si="6"/>
        <v>-0.48595281712791039</v>
      </c>
      <c r="F48" s="101">
        <v>8829</v>
      </c>
      <c r="G48" s="94">
        <f t="shared" si="7"/>
        <v>2.3414860322244158</v>
      </c>
      <c r="H48" s="107">
        <v>71</v>
      </c>
      <c r="I48" s="94">
        <f t="shared" si="8"/>
        <v>-81.364829396325462</v>
      </c>
      <c r="J48" s="101">
        <v>2857</v>
      </c>
      <c r="K48" s="94">
        <f t="shared" si="9"/>
        <v>6.4059590316573489</v>
      </c>
      <c r="L48" s="101">
        <v>2193</v>
      </c>
      <c r="M48" s="94">
        <f t="shared" si="10"/>
        <v>6.3530552861299716</v>
      </c>
      <c r="N48" s="101">
        <v>984</v>
      </c>
      <c r="O48" s="94">
        <f t="shared" si="11"/>
        <v>2.4999999999999911</v>
      </c>
    </row>
    <row r="49" spans="1:15" ht="12" hidden="1" customHeight="1">
      <c r="A49" s="89"/>
      <c r="B49" s="38"/>
      <c r="C49" s="38">
        <v>9</v>
      </c>
      <c r="D49" s="101">
        <v>280692</v>
      </c>
      <c r="E49" s="94">
        <f t="shared" si="6"/>
        <v>5.244371121651259</v>
      </c>
      <c r="F49" s="101">
        <v>9180</v>
      </c>
      <c r="G49" s="94">
        <f t="shared" si="7"/>
        <v>8.819345661450928</v>
      </c>
      <c r="H49" s="107">
        <v>182</v>
      </c>
      <c r="I49" s="94">
        <f t="shared" si="8"/>
        <v>-3.1914893617021267</v>
      </c>
      <c r="J49" s="101">
        <v>3457</v>
      </c>
      <c r="K49" s="94">
        <f t="shared" si="9"/>
        <v>19.206896551724139</v>
      </c>
      <c r="L49" s="101">
        <v>1936</v>
      </c>
      <c r="M49" s="94">
        <f t="shared" si="10"/>
        <v>3.1982942430703654</v>
      </c>
      <c r="N49" s="101">
        <v>807</v>
      </c>
      <c r="O49" s="94">
        <f t="shared" si="11"/>
        <v>-3.5842293906810041</v>
      </c>
    </row>
    <row r="50" spans="1:15" ht="21.75" hidden="1" customHeight="1">
      <c r="A50" s="89"/>
      <c r="B50" s="38"/>
      <c r="C50" s="38">
        <v>10</v>
      </c>
      <c r="D50" s="101">
        <v>290676</v>
      </c>
      <c r="E50" s="94">
        <f t="shared" si="6"/>
        <v>2.2650032719059299</v>
      </c>
      <c r="F50" s="101">
        <v>12483</v>
      </c>
      <c r="G50" s="94">
        <f t="shared" si="7"/>
        <v>2.3616236162361526</v>
      </c>
      <c r="H50" s="107">
        <v>246</v>
      </c>
      <c r="I50" s="94">
        <f t="shared" si="8"/>
        <v>0.81967213114753079</v>
      </c>
      <c r="J50" s="101">
        <v>5123</v>
      </c>
      <c r="K50" s="94">
        <f t="shared" si="9"/>
        <v>10.480914384300188</v>
      </c>
      <c r="L50" s="101">
        <v>2595</v>
      </c>
      <c r="M50" s="94">
        <f t="shared" si="10"/>
        <v>1.4067995310668158</v>
      </c>
      <c r="N50" s="101">
        <v>1043</v>
      </c>
      <c r="O50" s="94">
        <f t="shared" si="11"/>
        <v>-7.6173604960141699</v>
      </c>
    </row>
    <row r="51" spans="1:15" ht="21.75" hidden="1" customHeight="1">
      <c r="A51" s="89"/>
      <c r="B51" s="38"/>
      <c r="C51" s="41">
        <v>11</v>
      </c>
      <c r="D51" s="101">
        <v>279546</v>
      </c>
      <c r="E51" s="94">
        <f t="shared" si="6"/>
        <v>2.1090542495215026</v>
      </c>
      <c r="F51" s="101">
        <v>13741</v>
      </c>
      <c r="G51" s="94">
        <f t="shared" si="7"/>
        <v>-0.52844939916026901</v>
      </c>
      <c r="H51" s="107">
        <v>94</v>
      </c>
      <c r="I51" s="94">
        <f t="shared" si="8"/>
        <v>-82.752293577981646</v>
      </c>
      <c r="J51" s="101">
        <v>5663</v>
      </c>
      <c r="K51" s="94">
        <f t="shared" si="9"/>
        <v>4.9870226177233912</v>
      </c>
      <c r="L51" s="101">
        <v>2593</v>
      </c>
      <c r="M51" s="94">
        <f t="shared" si="10"/>
        <v>2.046438410074769</v>
      </c>
      <c r="N51" s="101">
        <v>1404</v>
      </c>
      <c r="O51" s="94">
        <f t="shared" si="11"/>
        <v>1.591895803183796</v>
      </c>
    </row>
    <row r="52" spans="1:15" ht="21.75" hidden="1" customHeight="1">
      <c r="A52" s="89"/>
      <c r="B52" s="38"/>
      <c r="C52" s="41">
        <v>12</v>
      </c>
      <c r="D52" s="101">
        <v>334433</v>
      </c>
      <c r="E52" s="94">
        <f t="shared" si="6"/>
        <v>2.7469185110540417</v>
      </c>
      <c r="F52" s="101">
        <v>13974</v>
      </c>
      <c r="G52" s="94">
        <f t="shared" si="7"/>
        <v>1.1655686671975696</v>
      </c>
      <c r="H52" s="107">
        <v>187</v>
      </c>
      <c r="I52" s="94">
        <f t="shared" si="8"/>
        <v>8.7209302325581319</v>
      </c>
      <c r="J52" s="101">
        <v>5639</v>
      </c>
      <c r="K52" s="94">
        <f t="shared" si="9"/>
        <v>1.2206067133369247</v>
      </c>
      <c r="L52" s="101">
        <v>2554</v>
      </c>
      <c r="M52" s="94">
        <f t="shared" si="10"/>
        <v>3.1919191919191903</v>
      </c>
      <c r="N52" s="101">
        <v>1490</v>
      </c>
      <c r="O52" s="94">
        <f t="shared" si="11"/>
        <v>-2.3591087811271283</v>
      </c>
    </row>
    <row r="53" spans="1:15" ht="21.75" hidden="1" customHeight="1">
      <c r="A53" s="113">
        <v>2014</v>
      </c>
      <c r="B53" s="45" t="s">
        <v>117</v>
      </c>
      <c r="C53" s="43">
        <v>1</v>
      </c>
      <c r="D53" s="117">
        <v>297070</v>
      </c>
      <c r="E53" s="118">
        <f t="shared" si="6"/>
        <v>2.8158679836917777</v>
      </c>
      <c r="F53" s="117">
        <v>14736</v>
      </c>
      <c r="G53" s="118">
        <f t="shared" si="7"/>
        <v>19.795138606617346</v>
      </c>
      <c r="H53" s="119">
        <v>632</v>
      </c>
      <c r="I53" s="118">
        <f t="shared" si="8"/>
        <v>2157.1428571428573</v>
      </c>
      <c r="J53" s="117">
        <v>6424</v>
      </c>
      <c r="K53" s="118">
        <f t="shared" si="9"/>
        <v>23.348694316436248</v>
      </c>
      <c r="L53" s="117">
        <v>2868</v>
      </c>
      <c r="M53" s="118">
        <f t="shared" si="10"/>
        <v>10.64814814814814</v>
      </c>
      <c r="N53" s="117">
        <v>1100</v>
      </c>
      <c r="O53" s="118">
        <f t="shared" si="11"/>
        <v>-0.9009009009009028</v>
      </c>
    </row>
    <row r="54" spans="1:15" ht="19.5" hidden="1" customHeight="1">
      <c r="A54" s="89"/>
      <c r="B54" s="38"/>
      <c r="C54" s="41">
        <v>2</v>
      </c>
      <c r="D54" s="120">
        <v>266610</v>
      </c>
      <c r="E54" s="94">
        <f t="shared" si="6"/>
        <v>-0.55539185151753934</v>
      </c>
      <c r="F54" s="120">
        <v>8384</v>
      </c>
      <c r="G54" s="94">
        <f t="shared" si="7"/>
        <v>-8.0399254140616438</v>
      </c>
      <c r="H54" s="121">
        <v>110</v>
      </c>
      <c r="I54" s="94">
        <f t="shared" si="8"/>
        <v>-43.298969072164951</v>
      </c>
      <c r="J54" s="120">
        <v>3573</v>
      </c>
      <c r="K54" s="94">
        <f t="shared" si="9"/>
        <v>-11.843079200592154</v>
      </c>
      <c r="L54" s="120">
        <v>1484</v>
      </c>
      <c r="M54" s="94">
        <f t="shared" si="10"/>
        <v>-9.8967820279295733</v>
      </c>
      <c r="N54" s="120">
        <v>665</v>
      </c>
      <c r="O54" s="94">
        <f t="shared" si="11"/>
        <v>-9.8915989159891637</v>
      </c>
    </row>
    <row r="55" spans="1:15" ht="19.5" hidden="1" customHeight="1">
      <c r="A55" s="89"/>
      <c r="B55" s="38"/>
      <c r="C55" s="41">
        <v>3</v>
      </c>
      <c r="D55" s="120">
        <v>345443</v>
      </c>
      <c r="E55" s="94">
        <f t="shared" si="6"/>
        <v>9.2600089826230469</v>
      </c>
      <c r="F55" s="120">
        <v>14955</v>
      </c>
      <c r="G55" s="94">
        <f t="shared" si="7"/>
        <v>12.68932258307589</v>
      </c>
      <c r="H55" s="121">
        <v>168</v>
      </c>
      <c r="I55" s="94">
        <f t="shared" si="8"/>
        <v>21.739130434782616</v>
      </c>
      <c r="J55" s="120">
        <v>6719</v>
      </c>
      <c r="K55" s="94">
        <f t="shared" si="9"/>
        <v>8.774485996438397</v>
      </c>
      <c r="L55" s="120">
        <v>2534</v>
      </c>
      <c r="M55" s="94">
        <f t="shared" si="10"/>
        <v>7.5095460330929065</v>
      </c>
      <c r="N55" s="120">
        <v>1166</v>
      </c>
      <c r="O55" s="94">
        <f t="shared" si="11"/>
        <v>37.5</v>
      </c>
    </row>
    <row r="56" spans="1:15" ht="13.5" hidden="1" customHeight="1">
      <c r="A56" s="89"/>
      <c r="B56" s="38"/>
      <c r="C56" s="41">
        <v>4</v>
      </c>
      <c r="D56" s="120">
        <v>302141</v>
      </c>
      <c r="E56" s="94">
        <f t="shared" si="6"/>
        <v>-0.73624590153162917</v>
      </c>
      <c r="F56" s="120">
        <v>11308</v>
      </c>
      <c r="G56" s="94">
        <f t="shared" si="7"/>
        <v>-3.8598877741880644</v>
      </c>
      <c r="H56" s="121">
        <v>79</v>
      </c>
      <c r="I56" s="94">
        <f t="shared" si="8"/>
        <v>-41.044776119402982</v>
      </c>
      <c r="J56" s="120">
        <v>4330</v>
      </c>
      <c r="K56" s="94">
        <f t="shared" si="9"/>
        <v>-4.9813473776607387</v>
      </c>
      <c r="L56" s="120">
        <v>2475</v>
      </c>
      <c r="M56" s="94">
        <f t="shared" si="10"/>
        <v>-1.4729299363057335</v>
      </c>
      <c r="N56" s="120">
        <v>866</v>
      </c>
      <c r="O56" s="94">
        <f t="shared" si="11"/>
        <v>-0.23041474654378336</v>
      </c>
    </row>
    <row r="57" spans="1:15" ht="19.5" hidden="1" customHeight="1">
      <c r="A57" s="89"/>
      <c r="B57" s="38"/>
      <c r="C57" s="41">
        <v>5</v>
      </c>
      <c r="D57" s="120">
        <v>271411</v>
      </c>
      <c r="E57" s="94">
        <f t="shared" si="6"/>
        <v>-3.8797163964499948</v>
      </c>
      <c r="F57" s="120">
        <v>12145</v>
      </c>
      <c r="G57" s="94">
        <f t="shared" si="7"/>
        <v>-2.0564516129032206</v>
      </c>
      <c r="H57" s="121">
        <v>238</v>
      </c>
      <c r="I57" s="94">
        <f t="shared" si="8"/>
        <v>3.0303030303030276</v>
      </c>
      <c r="J57" s="120">
        <v>3923</v>
      </c>
      <c r="K57" s="94">
        <f t="shared" si="9"/>
        <v>-3.7772872209958286</v>
      </c>
      <c r="L57" s="120">
        <v>2913</v>
      </c>
      <c r="M57" s="94">
        <f t="shared" si="10"/>
        <v>-1.4546684709066282</v>
      </c>
      <c r="N57" s="120">
        <v>1133</v>
      </c>
      <c r="O57" s="94">
        <f t="shared" si="11"/>
        <v>-0.78809106830122211</v>
      </c>
    </row>
    <row r="58" spans="1:15" ht="19.5" hidden="1" customHeight="1">
      <c r="A58" s="89"/>
      <c r="B58" s="38"/>
      <c r="C58" s="41">
        <v>6</v>
      </c>
      <c r="D58" s="120">
        <v>272791</v>
      </c>
      <c r="E58" s="94">
        <f t="shared" si="6"/>
        <v>1.2519579241179191</v>
      </c>
      <c r="F58" s="120">
        <v>12141</v>
      </c>
      <c r="G58" s="94">
        <f t="shared" si="7"/>
        <v>1.6475821731609663E-2</v>
      </c>
      <c r="H58" s="121">
        <v>322</v>
      </c>
      <c r="I58" s="94">
        <f t="shared" si="8"/>
        <v>-23.150357995226734</v>
      </c>
      <c r="J58" s="120">
        <v>4130</v>
      </c>
      <c r="K58" s="94">
        <f t="shared" si="9"/>
        <v>1.0273972602739656</v>
      </c>
      <c r="L58" s="120">
        <v>2785</v>
      </c>
      <c r="M58" s="94">
        <f t="shared" si="10"/>
        <v>-5.0460279577224654</v>
      </c>
      <c r="N58" s="120">
        <v>1184</v>
      </c>
      <c r="O58" s="94">
        <f t="shared" si="11"/>
        <v>4.7787610619469012</v>
      </c>
    </row>
    <row r="59" spans="1:15" ht="19.5" hidden="1" customHeight="1">
      <c r="A59" s="89"/>
      <c r="B59" s="38"/>
      <c r="C59" s="41">
        <v>7</v>
      </c>
      <c r="D59" s="120">
        <v>280293</v>
      </c>
      <c r="E59" s="94">
        <f t="shared" si="6"/>
        <v>-2.0290250193989445</v>
      </c>
      <c r="F59" s="120">
        <v>11262</v>
      </c>
      <c r="G59" s="94">
        <f t="shared" si="7"/>
        <v>-5.1700909397103363</v>
      </c>
      <c r="H59" s="121">
        <v>352</v>
      </c>
      <c r="I59" s="94">
        <f t="shared" si="8"/>
        <v>81.44329896907216</v>
      </c>
      <c r="J59" s="120">
        <v>3658</v>
      </c>
      <c r="K59" s="94">
        <f t="shared" si="9"/>
        <v>-10.584209239794673</v>
      </c>
      <c r="L59" s="120">
        <v>2969</v>
      </c>
      <c r="M59" s="94">
        <f t="shared" si="10"/>
        <v>-6.4587271581600492</v>
      </c>
      <c r="N59" s="120">
        <v>1186</v>
      </c>
      <c r="O59" s="94">
        <f t="shared" si="11"/>
        <v>-3.1045751633986929</v>
      </c>
    </row>
    <row r="60" spans="1:15" ht="19.5" hidden="1" customHeight="1">
      <c r="A60" s="89"/>
      <c r="B60" s="38"/>
      <c r="C60" s="41">
        <v>8</v>
      </c>
      <c r="D60" s="120">
        <v>282124</v>
      </c>
      <c r="E60" s="94">
        <f t="shared" si="6"/>
        <v>-0.88601280186617615</v>
      </c>
      <c r="F60" s="120">
        <v>9307</v>
      </c>
      <c r="G60" s="94">
        <f t="shared" si="7"/>
        <v>5.4139766677993029</v>
      </c>
      <c r="H60" s="121">
        <v>226</v>
      </c>
      <c r="I60" s="94">
        <f t="shared" si="8"/>
        <v>218.3098591549296</v>
      </c>
      <c r="J60" s="120">
        <v>3105</v>
      </c>
      <c r="K60" s="94">
        <f t="shared" si="9"/>
        <v>8.6804340217010889</v>
      </c>
      <c r="L60" s="120">
        <v>2147</v>
      </c>
      <c r="M60" s="94">
        <f t="shared" si="10"/>
        <v>-2.0975832193342425</v>
      </c>
      <c r="N60" s="120">
        <v>981</v>
      </c>
      <c r="O60" s="94">
        <f t="shared" si="11"/>
        <v>-0.30487804878048808</v>
      </c>
    </row>
    <row r="61" spans="1:15" ht="19.5" hidden="1" customHeight="1">
      <c r="A61" s="89"/>
      <c r="B61" s="38"/>
      <c r="C61" s="41">
        <v>9</v>
      </c>
      <c r="D61" s="120">
        <v>275226</v>
      </c>
      <c r="E61" s="94">
        <f t="shared" si="6"/>
        <v>-1.9473301697233936</v>
      </c>
      <c r="F61" s="120">
        <v>9178</v>
      </c>
      <c r="G61" s="94">
        <f t="shared" si="7"/>
        <v>-2.1786492374731292E-2</v>
      </c>
      <c r="H61" s="121">
        <v>169</v>
      </c>
      <c r="I61" s="94">
        <f t="shared" si="8"/>
        <v>-7.1428571428571397</v>
      </c>
      <c r="J61" s="120">
        <v>3197</v>
      </c>
      <c r="K61" s="94">
        <f t="shared" si="9"/>
        <v>-7.5209719409892966</v>
      </c>
      <c r="L61" s="120">
        <v>2153</v>
      </c>
      <c r="M61" s="94">
        <f t="shared" si="10"/>
        <v>11.20867768595042</v>
      </c>
      <c r="N61" s="120">
        <v>809</v>
      </c>
      <c r="O61" s="94">
        <f t="shared" si="11"/>
        <v>0.24783147459728205</v>
      </c>
    </row>
    <row r="62" spans="1:15" ht="19.5" hidden="1" customHeight="1">
      <c r="A62" s="89"/>
      <c r="B62" s="38"/>
      <c r="C62" s="41">
        <v>10</v>
      </c>
      <c r="D62" s="120">
        <v>288579</v>
      </c>
      <c r="E62" s="94">
        <f t="shared" si="6"/>
        <v>-0.72142178920859834</v>
      </c>
      <c r="F62" s="120">
        <v>11988</v>
      </c>
      <c r="G62" s="94">
        <f t="shared" si="7"/>
        <v>-3.9653929343907768</v>
      </c>
      <c r="H62" s="121">
        <v>221</v>
      </c>
      <c r="I62" s="94">
        <f t="shared" si="8"/>
        <v>-10.162601626016265</v>
      </c>
      <c r="J62" s="120">
        <v>4649</v>
      </c>
      <c r="K62" s="94">
        <f t="shared" si="9"/>
        <v>-9.2523911770447054</v>
      </c>
      <c r="L62" s="120">
        <v>2569</v>
      </c>
      <c r="M62" s="94">
        <f t="shared" si="10"/>
        <v>-1.0019267822735989</v>
      </c>
      <c r="N62" s="120">
        <v>1053</v>
      </c>
      <c r="O62" s="94">
        <f t="shared" si="11"/>
        <v>0.95877277085330004</v>
      </c>
    </row>
    <row r="63" spans="1:15" ht="19.5" hidden="1" customHeight="1">
      <c r="A63" s="89"/>
      <c r="B63" s="38"/>
      <c r="C63" s="41">
        <v>11</v>
      </c>
      <c r="D63" s="101">
        <v>280271</v>
      </c>
      <c r="E63" s="94">
        <f t="shared" si="6"/>
        <v>0.25934908744893459</v>
      </c>
      <c r="F63" s="120">
        <v>14110</v>
      </c>
      <c r="G63" s="94">
        <f t="shared" si="7"/>
        <v>2.6853940761225603</v>
      </c>
      <c r="H63" s="121">
        <v>119</v>
      </c>
      <c r="I63" s="94">
        <f t="shared" si="8"/>
        <v>26.595744680851062</v>
      </c>
      <c r="J63" s="101">
        <v>5959</v>
      </c>
      <c r="K63" s="94">
        <f t="shared" si="9"/>
        <v>5.2269115309906411</v>
      </c>
      <c r="L63" s="101">
        <v>2748</v>
      </c>
      <c r="M63" s="94">
        <f t="shared" si="10"/>
        <v>5.9776320863864196</v>
      </c>
      <c r="N63" s="120">
        <v>1324</v>
      </c>
      <c r="O63" s="94">
        <f t="shared" si="11"/>
        <v>-5.6980056980056926</v>
      </c>
    </row>
    <row r="64" spans="1:15" ht="19.5" hidden="1" customHeight="1">
      <c r="A64" s="89"/>
      <c r="B64" s="38"/>
      <c r="C64" s="41">
        <v>12</v>
      </c>
      <c r="D64" s="122">
        <v>332363</v>
      </c>
      <c r="E64" s="110">
        <f t="shared" si="6"/>
        <v>-0.61895805736874587</v>
      </c>
      <c r="F64" s="109">
        <v>14286</v>
      </c>
      <c r="G64" s="110">
        <f t="shared" si="7"/>
        <v>2.2327179046801149</v>
      </c>
      <c r="H64" s="111">
        <v>82</v>
      </c>
      <c r="I64" s="110">
        <f t="shared" si="8"/>
        <v>-56.149732620320862</v>
      </c>
      <c r="J64" s="122">
        <v>5734</v>
      </c>
      <c r="K64" s="110">
        <f t="shared" si="9"/>
        <v>1.684695868061703</v>
      </c>
      <c r="L64" s="122">
        <v>2574</v>
      </c>
      <c r="M64" s="110">
        <f t="shared" si="10"/>
        <v>0.78308535630384757</v>
      </c>
      <c r="N64" s="109">
        <v>1702</v>
      </c>
      <c r="O64" s="110">
        <f t="shared" si="11"/>
        <v>14.228187919463098</v>
      </c>
    </row>
    <row r="65" spans="1:15" ht="19.5" hidden="1" customHeight="1">
      <c r="A65" s="113">
        <v>2015</v>
      </c>
      <c r="B65" s="45" t="s">
        <v>117</v>
      </c>
      <c r="C65" s="45">
        <v>1</v>
      </c>
      <c r="D65" s="114">
        <v>289847</v>
      </c>
      <c r="E65" s="123">
        <f t="shared" si="6"/>
        <v>-2.4314134715723523</v>
      </c>
      <c r="F65" s="114">
        <v>12881</v>
      </c>
      <c r="G65" s="123">
        <f t="shared" si="7"/>
        <v>-12.588219326818672</v>
      </c>
      <c r="H65" s="116">
        <v>188</v>
      </c>
      <c r="I65" s="123">
        <f t="shared" si="8"/>
        <v>-70.25316455696202</v>
      </c>
      <c r="J65" s="114">
        <v>5921</v>
      </c>
      <c r="K65" s="123">
        <f t="shared" si="9"/>
        <v>-7.8300124533001281</v>
      </c>
      <c r="L65" s="114">
        <v>2332</v>
      </c>
      <c r="M65" s="123">
        <f t="shared" si="10"/>
        <v>-18.688981868898193</v>
      </c>
      <c r="N65" s="114">
        <v>1102</v>
      </c>
      <c r="O65" s="124">
        <f t="shared" si="11"/>
        <v>0.18181818181817189</v>
      </c>
    </row>
    <row r="66" spans="1:15" ht="19.5" hidden="1" customHeight="1">
      <c r="A66" s="89"/>
      <c r="B66" s="38"/>
      <c r="C66" s="38">
        <v>2</v>
      </c>
      <c r="D66" s="101">
        <v>265632</v>
      </c>
      <c r="E66" s="125">
        <f t="shared" si="6"/>
        <v>-0.36682795093957443</v>
      </c>
      <c r="F66" s="101">
        <v>8788</v>
      </c>
      <c r="G66" s="125">
        <f t="shared" si="7"/>
        <v>4.8187022900763266</v>
      </c>
      <c r="H66" s="107">
        <v>117</v>
      </c>
      <c r="I66" s="125">
        <f t="shared" si="8"/>
        <v>6.3636363636363713</v>
      </c>
      <c r="J66" s="101">
        <v>3885</v>
      </c>
      <c r="K66" s="125">
        <f t="shared" si="9"/>
        <v>8.732157850545752</v>
      </c>
      <c r="L66" s="101">
        <v>1711</v>
      </c>
      <c r="M66" s="125">
        <f t="shared" si="10"/>
        <v>15.296495956873324</v>
      </c>
      <c r="N66" s="101">
        <v>610</v>
      </c>
      <c r="O66" s="126">
        <f t="shared" si="11"/>
        <v>-8.270676691729328</v>
      </c>
    </row>
    <row r="67" spans="1:15" ht="19.5" hidden="1" customHeight="1">
      <c r="A67" s="89"/>
      <c r="B67" s="38"/>
      <c r="C67" s="38">
        <v>3</v>
      </c>
      <c r="D67" s="101">
        <v>317579</v>
      </c>
      <c r="E67" s="125">
        <f t="shared" si="6"/>
        <v>-8.0661643165442669</v>
      </c>
      <c r="F67" s="101">
        <v>13185</v>
      </c>
      <c r="G67" s="125">
        <f t="shared" si="7"/>
        <v>-11.835506519558681</v>
      </c>
      <c r="H67" s="107">
        <v>104</v>
      </c>
      <c r="I67" s="125">
        <f t="shared" si="8"/>
        <v>-38.095238095238095</v>
      </c>
      <c r="J67" s="101">
        <v>6179</v>
      </c>
      <c r="K67" s="125">
        <f t="shared" si="9"/>
        <v>-8.0369102545021605</v>
      </c>
      <c r="L67" s="101">
        <v>2341</v>
      </c>
      <c r="M67" s="125">
        <f t="shared" si="10"/>
        <v>-7.6164167324388359</v>
      </c>
      <c r="N67" s="101">
        <v>810</v>
      </c>
      <c r="O67" s="126">
        <f t="shared" si="11"/>
        <v>-30.531732418524872</v>
      </c>
    </row>
    <row r="68" spans="1:15" ht="19.5" hidden="1" customHeight="1">
      <c r="A68" s="89"/>
      <c r="B68" s="38"/>
      <c r="C68" s="38">
        <v>4</v>
      </c>
      <c r="D68" s="101">
        <v>300480</v>
      </c>
      <c r="E68" s="125">
        <f t="shared" si="6"/>
        <v>-0.54974333175570322</v>
      </c>
      <c r="F68" s="101">
        <v>12493</v>
      </c>
      <c r="G68" s="125">
        <f t="shared" si="7"/>
        <v>10.479306685532364</v>
      </c>
      <c r="H68" s="107">
        <v>155</v>
      </c>
      <c r="I68" s="125">
        <f t="shared" si="8"/>
        <v>96.202531645569621</v>
      </c>
      <c r="J68" s="101">
        <v>4759</v>
      </c>
      <c r="K68" s="125">
        <f t="shared" si="9"/>
        <v>9.9076212471131733</v>
      </c>
      <c r="L68" s="101">
        <v>2532</v>
      </c>
      <c r="M68" s="125">
        <f t="shared" si="10"/>
        <v>2.3030303030302957</v>
      </c>
      <c r="N68" s="101">
        <v>881</v>
      </c>
      <c r="O68" s="126">
        <f t="shared" si="11"/>
        <v>1.7321016166281789</v>
      </c>
    </row>
    <row r="69" spans="1:15" ht="20.25" hidden="1" customHeight="1">
      <c r="A69" s="89"/>
      <c r="B69" s="38"/>
      <c r="C69" s="38">
        <v>5</v>
      </c>
      <c r="D69" s="101">
        <v>286433</v>
      </c>
      <c r="E69" s="125">
        <f t="shared" si="6"/>
        <v>5.534779356768893</v>
      </c>
      <c r="F69" s="101">
        <v>12499</v>
      </c>
      <c r="G69" s="125">
        <f t="shared" si="7"/>
        <v>2.9147797447509172</v>
      </c>
      <c r="H69" s="107">
        <v>101</v>
      </c>
      <c r="I69" s="125">
        <f t="shared" si="8"/>
        <v>-57.563025210084028</v>
      </c>
      <c r="J69" s="101">
        <v>4191</v>
      </c>
      <c r="K69" s="125">
        <f t="shared" si="9"/>
        <v>6.8315065001274489</v>
      </c>
      <c r="L69" s="101">
        <v>2975</v>
      </c>
      <c r="M69" s="125">
        <f t="shared" si="10"/>
        <v>2.12838997596978</v>
      </c>
      <c r="N69" s="101">
        <v>1127</v>
      </c>
      <c r="O69" s="126">
        <f t="shared" si="11"/>
        <v>-0.52956751985878681</v>
      </c>
    </row>
    <row r="70" spans="1:15" ht="19.5" hidden="1" customHeight="1">
      <c r="A70" s="89"/>
      <c r="B70" s="38"/>
      <c r="C70" s="38">
        <v>6</v>
      </c>
      <c r="D70" s="101">
        <v>268652</v>
      </c>
      <c r="E70" s="125">
        <f t="shared" si="6"/>
        <v>-1.517278795854704</v>
      </c>
      <c r="F70" s="101">
        <v>10737</v>
      </c>
      <c r="G70" s="125">
        <f t="shared" si="7"/>
        <v>-11.56412157153447</v>
      </c>
      <c r="H70" s="107">
        <v>155</v>
      </c>
      <c r="I70" s="125">
        <f t="shared" si="8"/>
        <v>-51.863354037267072</v>
      </c>
      <c r="J70" s="101">
        <v>3603</v>
      </c>
      <c r="K70" s="125">
        <f t="shared" si="9"/>
        <v>-12.760290556900722</v>
      </c>
      <c r="L70" s="101">
        <v>2750</v>
      </c>
      <c r="M70" s="125">
        <f t="shared" si="10"/>
        <v>-1.2567324955116699</v>
      </c>
      <c r="N70" s="101">
        <v>987</v>
      </c>
      <c r="O70" s="126">
        <f t="shared" si="11"/>
        <v>-16.638513513513509</v>
      </c>
    </row>
    <row r="71" spans="1:15" ht="22.5" hidden="1" customHeight="1">
      <c r="A71" s="89"/>
      <c r="B71" s="38"/>
      <c r="C71" s="38">
        <v>7</v>
      </c>
      <c r="D71" s="101">
        <v>280471</v>
      </c>
      <c r="E71" s="125">
        <f t="shared" si="6"/>
        <v>6.3504975150996401E-2</v>
      </c>
      <c r="F71" s="101">
        <v>11552</v>
      </c>
      <c r="G71" s="125">
        <f t="shared" si="7"/>
        <v>2.5750310779612873</v>
      </c>
      <c r="H71" s="107">
        <v>144</v>
      </c>
      <c r="I71" s="125">
        <f t="shared" si="8"/>
        <v>-59.090909090909079</v>
      </c>
      <c r="J71" s="101">
        <v>4135</v>
      </c>
      <c r="K71" s="125">
        <f t="shared" si="9"/>
        <v>13.039912520503005</v>
      </c>
      <c r="L71" s="101">
        <v>2923</v>
      </c>
      <c r="M71" s="125">
        <f t="shared" si="10"/>
        <v>-1.5493432132031026</v>
      </c>
      <c r="N71" s="101">
        <v>1103</v>
      </c>
      <c r="O71" s="126">
        <f t="shared" si="11"/>
        <v>-6.9983136593591899</v>
      </c>
    </row>
    <row r="72" spans="1:15" ht="22.5" hidden="1" customHeight="1">
      <c r="A72" s="89"/>
      <c r="B72" s="38"/>
      <c r="C72" s="38">
        <v>8</v>
      </c>
      <c r="D72" s="101">
        <v>291156</v>
      </c>
      <c r="E72" s="125">
        <f t="shared" si="6"/>
        <v>3.20142915880961</v>
      </c>
      <c r="F72" s="101">
        <v>8996</v>
      </c>
      <c r="G72" s="125">
        <f t="shared" si="7"/>
        <v>-3.3415708606425287</v>
      </c>
      <c r="H72" s="107">
        <v>179</v>
      </c>
      <c r="I72" s="125">
        <f t="shared" si="8"/>
        <v>-20.79646017699115</v>
      </c>
      <c r="J72" s="101">
        <v>2890</v>
      </c>
      <c r="K72" s="125">
        <f t="shared" si="9"/>
        <v>-6.9243156199677909</v>
      </c>
      <c r="L72" s="101">
        <v>2058</v>
      </c>
      <c r="M72" s="125">
        <f t="shared" si="10"/>
        <v>-4.1453190498369814</v>
      </c>
      <c r="N72" s="101">
        <v>977</v>
      </c>
      <c r="O72" s="126">
        <f t="shared" si="11"/>
        <v>-0.40774719673801751</v>
      </c>
    </row>
    <row r="73" spans="1:15" ht="22.5" hidden="1" customHeight="1">
      <c r="A73" s="89"/>
      <c r="B73" s="38"/>
      <c r="C73" s="38">
        <v>9</v>
      </c>
      <c r="D73" s="101">
        <v>274309</v>
      </c>
      <c r="E73" s="125">
        <f t="shared" si="6"/>
        <v>-0.33318073147159399</v>
      </c>
      <c r="F73" s="101">
        <v>9269</v>
      </c>
      <c r="G73" s="125">
        <f t="shared" si="7"/>
        <v>0.99150141643058465</v>
      </c>
      <c r="H73" s="107">
        <v>288</v>
      </c>
      <c r="I73" s="125">
        <f t="shared" si="8"/>
        <v>70.414201183431956</v>
      </c>
      <c r="J73" s="101">
        <v>3310</v>
      </c>
      <c r="K73" s="125">
        <f t="shared" si="9"/>
        <v>3.5345636534250824</v>
      </c>
      <c r="L73" s="101">
        <v>2082</v>
      </c>
      <c r="M73" s="125">
        <f t="shared" si="10"/>
        <v>-3.2977241058987472</v>
      </c>
      <c r="N73" s="101">
        <v>805</v>
      </c>
      <c r="O73" s="126">
        <f t="shared" si="11"/>
        <v>-0.49443757725586845</v>
      </c>
    </row>
    <row r="74" spans="1:15" ht="22.5" hidden="1" customHeight="1">
      <c r="A74" s="89"/>
      <c r="B74" s="38"/>
      <c r="C74" s="38">
        <v>10</v>
      </c>
      <c r="D74" s="101">
        <v>282401</v>
      </c>
      <c r="E74" s="125">
        <f t="shared" si="6"/>
        <v>-2.1408349186877729</v>
      </c>
      <c r="F74" s="101">
        <v>11468</v>
      </c>
      <c r="G74" s="125">
        <f t="shared" si="7"/>
        <v>-4.3376710043376736</v>
      </c>
      <c r="H74" s="107">
        <v>179</v>
      </c>
      <c r="I74" s="125">
        <f t="shared" si="8"/>
        <v>-19.004524886877828</v>
      </c>
      <c r="J74" s="101">
        <v>4481</v>
      </c>
      <c r="K74" s="125">
        <f t="shared" si="9"/>
        <v>-3.6136803613680324</v>
      </c>
      <c r="L74" s="101">
        <v>2459</v>
      </c>
      <c r="M74" s="125">
        <f t="shared" si="10"/>
        <v>-4.2818217205138236</v>
      </c>
      <c r="N74" s="101">
        <v>1008</v>
      </c>
      <c r="O74" s="126">
        <f t="shared" si="11"/>
        <v>-4.273504273504269</v>
      </c>
    </row>
    <row r="75" spans="1:15" ht="22.5" hidden="1" customHeight="1">
      <c r="A75" s="89"/>
      <c r="B75" s="38"/>
      <c r="C75" s="38">
        <v>11</v>
      </c>
      <c r="D75" s="101">
        <v>273268</v>
      </c>
      <c r="E75" s="125">
        <f t="shared" si="6"/>
        <v>-2.498653089331393</v>
      </c>
      <c r="F75" s="101">
        <v>12390</v>
      </c>
      <c r="G75" s="125">
        <f t="shared" si="7"/>
        <v>-12.189936215450036</v>
      </c>
      <c r="H75" s="107">
        <v>351</v>
      </c>
      <c r="I75" s="125">
        <f t="shared" si="8"/>
        <v>194.95798319327733</v>
      </c>
      <c r="J75" s="101">
        <v>5116</v>
      </c>
      <c r="K75" s="94">
        <f t="shared" si="9"/>
        <v>-14.146668904178551</v>
      </c>
      <c r="L75" s="101">
        <v>2291</v>
      </c>
      <c r="M75" s="94">
        <f t="shared" si="10"/>
        <v>-16.630276564774384</v>
      </c>
      <c r="N75" s="101">
        <v>1160</v>
      </c>
      <c r="O75" s="126">
        <f t="shared" si="11"/>
        <v>-12.38670694864048</v>
      </c>
    </row>
    <row r="76" spans="1:15" ht="22.5" hidden="1" customHeight="1">
      <c r="A76" s="89"/>
      <c r="B76" s="38"/>
      <c r="C76" s="41">
        <v>12</v>
      </c>
      <c r="D76" s="101">
        <v>318254</v>
      </c>
      <c r="E76" s="94">
        <f t="shared" si="6"/>
        <v>-4.2450573619807308</v>
      </c>
      <c r="F76" s="101">
        <v>12099</v>
      </c>
      <c r="G76" s="94">
        <f t="shared" si="7"/>
        <v>-15.308693826123477</v>
      </c>
      <c r="H76" s="107">
        <v>22</v>
      </c>
      <c r="I76" s="94">
        <f t="shared" si="8"/>
        <v>-73.170731707317074</v>
      </c>
      <c r="J76" s="101">
        <v>4938</v>
      </c>
      <c r="K76" s="94">
        <f t="shared" si="9"/>
        <v>-13.882106731775378</v>
      </c>
      <c r="L76" s="101">
        <v>2214</v>
      </c>
      <c r="M76" s="94">
        <f t="shared" si="10"/>
        <v>-13.98601398601399</v>
      </c>
      <c r="N76" s="101">
        <v>1356</v>
      </c>
      <c r="O76" s="94">
        <f t="shared" si="11"/>
        <v>-20.329024676850761</v>
      </c>
    </row>
    <row r="77" spans="1:15" ht="22.5" hidden="1" customHeight="1">
      <c r="A77" s="113">
        <v>2016</v>
      </c>
      <c r="B77" s="45" t="s">
        <v>117</v>
      </c>
      <c r="C77" s="45">
        <v>1</v>
      </c>
      <c r="D77" s="114">
        <v>280973</v>
      </c>
      <c r="E77" s="123">
        <f t="shared" si="6"/>
        <v>-3.0616152659851625</v>
      </c>
      <c r="F77" s="114">
        <v>12332</v>
      </c>
      <c r="G77" s="123">
        <f t="shared" si="7"/>
        <v>-4.2620914525269722</v>
      </c>
      <c r="H77" s="116">
        <v>42</v>
      </c>
      <c r="I77" s="123">
        <f t="shared" si="8"/>
        <v>-77.659574468085111</v>
      </c>
      <c r="J77" s="114">
        <v>5401</v>
      </c>
      <c r="K77" s="123">
        <f t="shared" si="9"/>
        <v>-8.7823002871136637</v>
      </c>
      <c r="L77" s="114">
        <v>2374</v>
      </c>
      <c r="M77" s="123">
        <f t="shared" si="10"/>
        <v>1.8010291595197181</v>
      </c>
      <c r="N77" s="114">
        <v>1137</v>
      </c>
      <c r="O77" s="124">
        <f t="shared" si="11"/>
        <v>3.1760435571687839</v>
      </c>
    </row>
    <row r="78" spans="1:15" ht="22.5" hidden="1" customHeight="1">
      <c r="A78" s="89"/>
      <c r="B78" s="38"/>
      <c r="C78" s="38">
        <v>2</v>
      </c>
      <c r="D78" s="101">
        <v>269774</v>
      </c>
      <c r="E78" s="125">
        <f t="shared" si="6"/>
        <v>1.5593000843271865</v>
      </c>
      <c r="F78" s="101">
        <v>8435</v>
      </c>
      <c r="G78" s="125">
        <f t="shared" si="7"/>
        <v>-4.0168411470186571</v>
      </c>
      <c r="H78" s="107">
        <v>63</v>
      </c>
      <c r="I78" s="125">
        <f t="shared" si="8"/>
        <v>-46.153846153846153</v>
      </c>
      <c r="J78" s="101">
        <v>3755</v>
      </c>
      <c r="K78" s="125">
        <f t="shared" si="9"/>
        <v>-3.3462033462033469</v>
      </c>
      <c r="L78" s="101">
        <v>1495</v>
      </c>
      <c r="M78" s="125">
        <f t="shared" si="10"/>
        <v>-12.624196376388074</v>
      </c>
      <c r="N78" s="101">
        <v>669</v>
      </c>
      <c r="O78" s="126">
        <f t="shared" si="11"/>
        <v>9.6721311475409735</v>
      </c>
    </row>
    <row r="79" spans="1:15" ht="22.5" hidden="1" customHeight="1">
      <c r="A79" s="89"/>
      <c r="B79" s="38"/>
      <c r="C79" s="38">
        <v>3</v>
      </c>
      <c r="D79" s="101">
        <v>300889</v>
      </c>
      <c r="E79" s="125">
        <f t="shared" si="6"/>
        <v>-5.2553852742152296</v>
      </c>
      <c r="F79" s="101">
        <v>11815</v>
      </c>
      <c r="G79" s="125">
        <f t="shared" si="7"/>
        <v>-10.39059537353053</v>
      </c>
      <c r="H79" s="107">
        <v>129</v>
      </c>
      <c r="I79" s="125">
        <f t="shared" si="8"/>
        <v>24.03846153846154</v>
      </c>
      <c r="J79" s="101">
        <v>5509</v>
      </c>
      <c r="K79" s="125">
        <f t="shared" si="9"/>
        <v>-10.843178507849171</v>
      </c>
      <c r="L79" s="101">
        <v>1997</v>
      </c>
      <c r="M79" s="125">
        <f t="shared" si="10"/>
        <v>-14.694574967962403</v>
      </c>
      <c r="N79" s="101">
        <v>752</v>
      </c>
      <c r="O79" s="126">
        <f t="shared" si="11"/>
        <v>-7.1604938271604972</v>
      </c>
    </row>
    <row r="80" spans="1:15" ht="22.5" hidden="1" customHeight="1">
      <c r="A80" s="89"/>
      <c r="B80" s="38"/>
      <c r="C80" s="38">
        <v>4</v>
      </c>
      <c r="D80" s="101">
        <v>298520</v>
      </c>
      <c r="E80" s="125">
        <f t="shared" si="6"/>
        <v>-0.6522896698615499</v>
      </c>
      <c r="F80" s="101">
        <v>11452</v>
      </c>
      <c r="G80" s="125">
        <f t="shared" si="7"/>
        <v>-8.3326662931241469</v>
      </c>
      <c r="H80" s="107">
        <v>130</v>
      </c>
      <c r="I80" s="125">
        <f t="shared" si="8"/>
        <v>-16.129032258064512</v>
      </c>
      <c r="J80" s="101">
        <v>4232</v>
      </c>
      <c r="K80" s="125">
        <f t="shared" si="9"/>
        <v>-11.073754990544227</v>
      </c>
      <c r="L80" s="101">
        <v>2486</v>
      </c>
      <c r="M80" s="125">
        <f t="shared" si="10"/>
        <v>-1.8167456556082096</v>
      </c>
      <c r="N80" s="101">
        <v>866</v>
      </c>
      <c r="O80" s="126">
        <f t="shared" si="11"/>
        <v>-1.7026106696935273</v>
      </c>
    </row>
    <row r="81" spans="1:15" ht="22.5" hidden="1" customHeight="1">
      <c r="A81" s="89"/>
      <c r="B81" s="38"/>
      <c r="C81" s="38">
        <v>5</v>
      </c>
      <c r="D81" s="101">
        <v>281827</v>
      </c>
      <c r="E81" s="125">
        <f t="shared" si="6"/>
        <v>-1.6080549378039488</v>
      </c>
      <c r="F81" s="101">
        <v>13167</v>
      </c>
      <c r="G81" s="125">
        <f t="shared" si="7"/>
        <v>5.3444275542043451</v>
      </c>
      <c r="H81" s="107">
        <v>317</v>
      </c>
      <c r="I81" s="125">
        <f t="shared" si="8"/>
        <v>213.86138613861388</v>
      </c>
      <c r="J81" s="101">
        <v>4653</v>
      </c>
      <c r="K81" s="125">
        <f t="shared" si="9"/>
        <v>11.023622047244096</v>
      </c>
      <c r="L81" s="101">
        <v>3057</v>
      </c>
      <c r="M81" s="125">
        <f t="shared" si="10"/>
        <v>2.7563025210084025</v>
      </c>
      <c r="N81" s="101">
        <v>1151</v>
      </c>
      <c r="O81" s="126">
        <f t="shared" si="11"/>
        <v>2.1295474711623852</v>
      </c>
    </row>
    <row r="82" spans="1:15" ht="22.5" hidden="1" customHeight="1">
      <c r="A82" s="89"/>
      <c r="B82" s="38"/>
      <c r="C82" s="38">
        <v>6</v>
      </c>
      <c r="D82" s="101">
        <v>261452</v>
      </c>
      <c r="E82" s="125">
        <f t="shared" si="6"/>
        <v>-2.6800470497148732</v>
      </c>
      <c r="F82" s="101">
        <v>10717</v>
      </c>
      <c r="G82" s="125">
        <f t="shared" si="7"/>
        <v>-0.18627177051318</v>
      </c>
      <c r="H82" s="107">
        <v>194</v>
      </c>
      <c r="I82" s="125">
        <f t="shared" si="8"/>
        <v>25.161290322580655</v>
      </c>
      <c r="J82" s="101">
        <v>3523</v>
      </c>
      <c r="K82" s="125">
        <f t="shared" si="9"/>
        <v>-2.2203719122953047</v>
      </c>
      <c r="L82" s="101">
        <v>2717</v>
      </c>
      <c r="M82" s="125">
        <f t="shared" si="10"/>
        <v>-1.2000000000000011</v>
      </c>
      <c r="N82" s="101">
        <v>1001</v>
      </c>
      <c r="O82" s="126">
        <f t="shared" si="11"/>
        <v>1.4184397163120588</v>
      </c>
    </row>
    <row r="83" spans="1:15" ht="22.5" hidden="1" customHeight="1">
      <c r="A83" s="89"/>
      <c r="B83" s="38"/>
      <c r="C83" s="38">
        <v>7</v>
      </c>
      <c r="D83" s="101">
        <v>278067</v>
      </c>
      <c r="E83" s="125">
        <f t="shared" si="6"/>
        <v>-0.85712961411340549</v>
      </c>
      <c r="F83" s="101">
        <v>10995</v>
      </c>
      <c r="G83" s="125">
        <f t="shared" si="7"/>
        <v>-4.8216759002770111</v>
      </c>
      <c r="H83" s="107">
        <v>149</v>
      </c>
      <c r="I83" s="125">
        <f t="shared" si="8"/>
        <v>3.4722222222222321</v>
      </c>
      <c r="J83" s="101">
        <v>3781</v>
      </c>
      <c r="K83" s="125">
        <f t="shared" si="9"/>
        <v>-8.5610640870616646</v>
      </c>
      <c r="L83" s="101">
        <v>2724</v>
      </c>
      <c r="M83" s="125">
        <f t="shared" si="10"/>
        <v>-6.8080738966814884</v>
      </c>
      <c r="N83" s="101">
        <v>1223</v>
      </c>
      <c r="O83" s="126">
        <f t="shared" si="11"/>
        <v>10.879419764279241</v>
      </c>
    </row>
    <row r="84" spans="1:15" ht="22.5" hidden="1" customHeight="1">
      <c r="A84" s="89"/>
      <c r="B84" s="38"/>
      <c r="C84" s="38">
        <v>8</v>
      </c>
      <c r="D84" s="101">
        <v>276338</v>
      </c>
      <c r="E84" s="125">
        <f t="shared" si="6"/>
        <v>-5.0893678989957225</v>
      </c>
      <c r="F84" s="101">
        <v>8024</v>
      </c>
      <c r="G84" s="125">
        <f t="shared" si="7"/>
        <v>-10.8048021342819</v>
      </c>
      <c r="H84" s="107">
        <v>100</v>
      </c>
      <c r="I84" s="125">
        <f t="shared" si="8"/>
        <v>-44.134078212290504</v>
      </c>
      <c r="J84" s="101">
        <v>2693</v>
      </c>
      <c r="K84" s="125">
        <f t="shared" si="9"/>
        <v>-6.8166089965397969</v>
      </c>
      <c r="L84" s="101">
        <v>1923</v>
      </c>
      <c r="M84" s="125">
        <f t="shared" si="10"/>
        <v>-6.5597667638483959</v>
      </c>
      <c r="N84" s="101">
        <v>876</v>
      </c>
      <c r="O84" s="126">
        <f t="shared" si="11"/>
        <v>-10.33776867963152</v>
      </c>
    </row>
    <row r="85" spans="1:15" ht="22.5" hidden="1" customHeight="1">
      <c r="A85" s="89"/>
      <c r="B85" s="38"/>
      <c r="C85" s="38">
        <v>9</v>
      </c>
      <c r="D85" s="101">
        <v>267119</v>
      </c>
      <c r="E85" s="125">
        <f t="shared" si="6"/>
        <v>-2.6211316435115095</v>
      </c>
      <c r="F85" s="101">
        <v>8129</v>
      </c>
      <c r="G85" s="125">
        <f t="shared" si="7"/>
        <v>-12.29906138742043</v>
      </c>
      <c r="H85" s="107">
        <v>86</v>
      </c>
      <c r="I85" s="125">
        <f t="shared" si="8"/>
        <v>-70.138888888888886</v>
      </c>
      <c r="J85" s="101">
        <v>2919</v>
      </c>
      <c r="K85" s="125">
        <f t="shared" si="9"/>
        <v>-11.812688821752271</v>
      </c>
      <c r="L85" s="101">
        <v>1791</v>
      </c>
      <c r="M85" s="125">
        <f t="shared" si="10"/>
        <v>-13.976945244956774</v>
      </c>
      <c r="N85" s="101">
        <v>752</v>
      </c>
      <c r="O85" s="126">
        <f t="shared" si="11"/>
        <v>-6.5838509316770155</v>
      </c>
    </row>
    <row r="86" spans="1:15" ht="22.5" hidden="1" customHeight="1">
      <c r="A86" s="89"/>
      <c r="B86" s="38"/>
      <c r="C86" s="38">
        <v>10</v>
      </c>
      <c r="D86" s="101">
        <v>281961</v>
      </c>
      <c r="E86" s="125">
        <f t="shared" si="6"/>
        <v>-0.15580681371525351</v>
      </c>
      <c r="F86" s="101">
        <v>11581</v>
      </c>
      <c r="G86" s="125">
        <f t="shared" si="7"/>
        <v>0.98535054063479954</v>
      </c>
      <c r="H86" s="107">
        <v>63</v>
      </c>
      <c r="I86" s="125">
        <f t="shared" si="8"/>
        <v>-64.80446927374301</v>
      </c>
      <c r="J86" s="101">
        <v>4658</v>
      </c>
      <c r="K86" s="125">
        <f t="shared" si="9"/>
        <v>3.9500111582236208</v>
      </c>
      <c r="L86" s="101">
        <v>2493</v>
      </c>
      <c r="M86" s="125">
        <f t="shared" si="10"/>
        <v>1.3826758845058906</v>
      </c>
      <c r="N86" s="101">
        <v>1021</v>
      </c>
      <c r="O86" s="126">
        <f t="shared" si="11"/>
        <v>1.2896825396825351</v>
      </c>
    </row>
    <row r="87" spans="1:15" ht="22.5" hidden="1" customHeight="1">
      <c r="A87" s="89"/>
      <c r="B87" s="38"/>
      <c r="C87" s="38">
        <v>11</v>
      </c>
      <c r="D87" s="101">
        <v>270848</v>
      </c>
      <c r="E87" s="125">
        <f t="shared" si="6"/>
        <v>-0.88557752828725134</v>
      </c>
      <c r="F87" s="101">
        <v>11860</v>
      </c>
      <c r="G87" s="125">
        <f t="shared" si="7"/>
        <v>-4.2776432606941084</v>
      </c>
      <c r="H87" s="107">
        <v>69</v>
      </c>
      <c r="I87" s="94">
        <f t="shared" si="8"/>
        <v>-80.341880341880341</v>
      </c>
      <c r="J87" s="101">
        <v>4748</v>
      </c>
      <c r="K87" s="94">
        <f t="shared" si="9"/>
        <v>-7.1931196247068012</v>
      </c>
      <c r="L87" s="101">
        <v>2186</v>
      </c>
      <c r="M87" s="125">
        <f t="shared" si="10"/>
        <v>-4.5831514622435616</v>
      </c>
      <c r="N87" s="101">
        <v>1309</v>
      </c>
      <c r="O87" s="94">
        <f t="shared" si="11"/>
        <v>12.844827586206886</v>
      </c>
    </row>
    <row r="88" spans="1:15" ht="22.5" hidden="1" customHeight="1">
      <c r="A88" s="103"/>
      <c r="B88" s="79"/>
      <c r="C88" s="30">
        <v>12</v>
      </c>
      <c r="D88" s="109">
        <v>318488</v>
      </c>
      <c r="E88" s="110">
        <f t="shared" si="6"/>
        <v>7.3526177204374932E-2</v>
      </c>
      <c r="F88" s="109">
        <v>12025</v>
      </c>
      <c r="G88" s="110">
        <f t="shared" si="7"/>
        <v>-0.61162079510703737</v>
      </c>
      <c r="H88" s="111">
        <v>189</v>
      </c>
      <c r="I88" s="127">
        <f t="shared" si="8"/>
        <v>759.09090909090912</v>
      </c>
      <c r="J88" s="109">
        <v>4822</v>
      </c>
      <c r="K88" s="127">
        <f t="shared" si="9"/>
        <v>-2.349129202106115</v>
      </c>
      <c r="L88" s="109">
        <v>2147</v>
      </c>
      <c r="M88" s="110">
        <f t="shared" si="10"/>
        <v>-3.0261969286359491</v>
      </c>
      <c r="N88" s="109">
        <v>1317</v>
      </c>
      <c r="O88" s="128">
        <f t="shared" si="11"/>
        <v>-2.8761061946902644</v>
      </c>
    </row>
    <row r="89" spans="1:15" ht="22.5" hidden="1" customHeight="1">
      <c r="A89" s="113">
        <v>2017</v>
      </c>
      <c r="B89" s="45" t="s">
        <v>117</v>
      </c>
      <c r="C89" s="45">
        <v>1</v>
      </c>
      <c r="D89" s="114">
        <v>279249</v>
      </c>
      <c r="E89" s="123">
        <f t="shared" si="6"/>
        <v>-0.61358208795863067</v>
      </c>
      <c r="F89" s="114">
        <v>12730</v>
      </c>
      <c r="G89" s="118">
        <f t="shared" si="7"/>
        <v>3.2273759325332385</v>
      </c>
      <c r="H89" s="119">
        <v>88</v>
      </c>
      <c r="I89" s="118">
        <f t="shared" si="8"/>
        <v>109.52380952380953</v>
      </c>
      <c r="J89" s="114">
        <v>5754</v>
      </c>
      <c r="K89" s="123">
        <f t="shared" si="9"/>
        <v>6.5358266987594948</v>
      </c>
      <c r="L89" s="114">
        <v>2376</v>
      </c>
      <c r="M89" s="123">
        <f t="shared" si="10"/>
        <v>8.424599831506896E-2</v>
      </c>
      <c r="N89" s="114">
        <v>1071</v>
      </c>
      <c r="O89" s="124">
        <f t="shared" si="11"/>
        <v>-5.8047493403693977</v>
      </c>
    </row>
    <row r="90" spans="1:15" ht="22.5" hidden="1" customHeight="1">
      <c r="A90" s="89"/>
      <c r="B90" s="38"/>
      <c r="C90" s="38">
        <v>2</v>
      </c>
      <c r="D90" s="101">
        <v>260644</v>
      </c>
      <c r="E90" s="125">
        <f t="shared" si="6"/>
        <v>-3.384314277877043</v>
      </c>
      <c r="F90" s="101">
        <v>8092</v>
      </c>
      <c r="G90" s="94">
        <f t="shared" si="7"/>
        <v>-4.0663900414937721</v>
      </c>
      <c r="H90" s="121">
        <v>239</v>
      </c>
      <c r="I90" s="94">
        <f t="shared" si="8"/>
        <v>279.36507936507934</v>
      </c>
      <c r="J90" s="101">
        <v>3459</v>
      </c>
      <c r="K90" s="125">
        <f t="shared" si="9"/>
        <v>-7.8828229027962715</v>
      </c>
      <c r="L90" s="129">
        <v>1467</v>
      </c>
      <c r="M90" s="125">
        <f t="shared" si="10"/>
        <v>-1.8729096989966609</v>
      </c>
      <c r="N90" s="129">
        <v>594</v>
      </c>
      <c r="O90" s="126">
        <f t="shared" si="11"/>
        <v>-11.210762331838565</v>
      </c>
    </row>
    <row r="91" spans="1:15" ht="22.5" hidden="1" customHeight="1">
      <c r="A91" s="89"/>
      <c r="B91" s="38"/>
      <c r="C91" s="38">
        <v>3</v>
      </c>
      <c r="D91" s="101">
        <v>297942</v>
      </c>
      <c r="E91" s="125">
        <f t="shared" si="6"/>
        <v>-0.97943095294278359</v>
      </c>
      <c r="F91" s="101">
        <v>12149</v>
      </c>
      <c r="G91" s="94">
        <f t="shared" si="7"/>
        <v>2.8269149386373149</v>
      </c>
      <c r="H91" s="121">
        <v>492</v>
      </c>
      <c r="I91" s="94">
        <f t="shared" si="8"/>
        <v>281.39534883720933</v>
      </c>
      <c r="J91" s="101">
        <v>5711</v>
      </c>
      <c r="K91" s="125">
        <f t="shared" si="9"/>
        <v>3.6667271737157447</v>
      </c>
      <c r="L91" s="101">
        <v>1908</v>
      </c>
      <c r="M91" s="125">
        <f t="shared" si="10"/>
        <v>-4.4566850275413072</v>
      </c>
      <c r="N91" s="101">
        <v>733</v>
      </c>
      <c r="O91" s="126">
        <f t="shared" si="11"/>
        <v>-2.5265957446808485</v>
      </c>
    </row>
    <row r="92" spans="1:15" ht="22.5" hidden="1" customHeight="1">
      <c r="A92" s="89"/>
      <c r="B92" s="38"/>
      <c r="C92" s="38">
        <v>4</v>
      </c>
      <c r="D92" s="101">
        <v>295929</v>
      </c>
      <c r="E92" s="125">
        <f t="shared" si="6"/>
        <v>-0.86794854616105699</v>
      </c>
      <c r="F92" s="101">
        <v>11639</v>
      </c>
      <c r="G92" s="94">
        <f t="shared" si="7"/>
        <v>1.6329025497729743</v>
      </c>
      <c r="H92" s="121">
        <v>131</v>
      </c>
      <c r="I92" s="94">
        <f t="shared" si="8"/>
        <v>0.7692307692307665</v>
      </c>
      <c r="J92" s="101">
        <v>4174</v>
      </c>
      <c r="K92" s="125">
        <f t="shared" si="9"/>
        <v>-1.3705103969754218</v>
      </c>
      <c r="L92" s="101">
        <v>2567</v>
      </c>
      <c r="M92" s="125">
        <f t="shared" si="10"/>
        <v>3.2582461786001549</v>
      </c>
      <c r="N92" s="101">
        <v>904</v>
      </c>
      <c r="O92" s="126">
        <f t="shared" si="11"/>
        <v>4.387990762124705</v>
      </c>
    </row>
    <row r="93" spans="1:15" ht="22.5" hidden="1" customHeight="1">
      <c r="A93" s="89"/>
      <c r="B93" s="38"/>
      <c r="C93" s="38">
        <v>5</v>
      </c>
      <c r="D93" s="101">
        <v>283056</v>
      </c>
      <c r="E93" s="125">
        <f t="shared" si="6"/>
        <v>0.43608312901177726</v>
      </c>
      <c r="F93" s="101">
        <v>11451</v>
      </c>
      <c r="G93" s="94">
        <f t="shared" si="7"/>
        <v>-13.032581453634084</v>
      </c>
      <c r="H93" s="121">
        <v>142</v>
      </c>
      <c r="I93" s="94">
        <f t="shared" si="8"/>
        <v>-55.205047318611989</v>
      </c>
      <c r="J93" s="101">
        <v>3933</v>
      </c>
      <c r="K93" s="125">
        <f t="shared" si="9"/>
        <v>-15.473887814313347</v>
      </c>
      <c r="L93" s="101">
        <v>2670</v>
      </c>
      <c r="M93" s="125">
        <f t="shared" si="10"/>
        <v>-12.6594700686948</v>
      </c>
      <c r="N93" s="101">
        <v>1079</v>
      </c>
      <c r="O93" s="126">
        <f t="shared" si="11"/>
        <v>-6.2554300608166802</v>
      </c>
    </row>
    <row r="94" spans="1:15" ht="22.5" hidden="1" customHeight="1">
      <c r="A94" s="89"/>
      <c r="B94" s="38"/>
      <c r="C94" s="38">
        <v>6</v>
      </c>
      <c r="D94" s="101">
        <v>268802</v>
      </c>
      <c r="E94" s="125">
        <f t="shared" si="6"/>
        <v>2.8112234750546916</v>
      </c>
      <c r="F94" s="101">
        <v>9897</v>
      </c>
      <c r="G94" s="94">
        <f t="shared" si="7"/>
        <v>-7.65139497993842</v>
      </c>
      <c r="H94" s="121">
        <v>275</v>
      </c>
      <c r="I94" s="94">
        <f t="shared" si="8"/>
        <v>41.752577319587637</v>
      </c>
      <c r="J94" s="101">
        <v>3277</v>
      </c>
      <c r="K94" s="125">
        <f t="shared" si="9"/>
        <v>-6.9826852114674987</v>
      </c>
      <c r="L94" s="101">
        <v>2361</v>
      </c>
      <c r="M94" s="125">
        <f t="shared" si="10"/>
        <v>-13.10268678689731</v>
      </c>
      <c r="N94" s="101">
        <v>929</v>
      </c>
      <c r="O94" s="126">
        <f t="shared" si="11"/>
        <v>-7.1928071928071935</v>
      </c>
    </row>
    <row r="95" spans="1:15" ht="22.5" hidden="1" customHeight="1">
      <c r="A95" s="89"/>
      <c r="B95" s="38"/>
      <c r="C95" s="38">
        <v>7</v>
      </c>
      <c r="D95" s="101">
        <v>279197</v>
      </c>
      <c r="E95" s="125">
        <f t="shared" si="6"/>
        <v>0.40637688039213415</v>
      </c>
      <c r="F95" s="101">
        <v>11687</v>
      </c>
      <c r="G95" s="94">
        <f t="shared" si="7"/>
        <v>6.2937698954069976</v>
      </c>
      <c r="H95" s="121">
        <v>588</v>
      </c>
      <c r="I95" s="94">
        <f t="shared" si="8"/>
        <v>294.63087248322148</v>
      </c>
      <c r="J95" s="101">
        <v>3957</v>
      </c>
      <c r="K95" s="125">
        <f t="shared" si="9"/>
        <v>4.6548532134355947</v>
      </c>
      <c r="L95" s="101">
        <v>2740</v>
      </c>
      <c r="M95" s="125">
        <f t="shared" si="10"/>
        <v>0.58737151248164921</v>
      </c>
      <c r="N95" s="101">
        <v>1249</v>
      </c>
      <c r="O95" s="126">
        <f t="shared" si="11"/>
        <v>2.1259198691741643</v>
      </c>
    </row>
    <row r="96" spans="1:15" ht="22.5" hidden="1" customHeight="1">
      <c r="A96" s="89"/>
      <c r="B96" s="38"/>
      <c r="C96" s="38">
        <v>8</v>
      </c>
      <c r="D96" s="101">
        <v>280320</v>
      </c>
      <c r="E96" s="125">
        <f t="shared" si="6"/>
        <v>1.4409889338418802</v>
      </c>
      <c r="F96" s="101">
        <v>7924</v>
      </c>
      <c r="G96" s="94">
        <f t="shared" si="7"/>
        <v>-1.2462612163509523</v>
      </c>
      <c r="H96" s="121">
        <v>51</v>
      </c>
      <c r="I96" s="94">
        <f t="shared" si="8"/>
        <v>-49</v>
      </c>
      <c r="J96" s="101">
        <v>2525</v>
      </c>
      <c r="K96" s="125">
        <f t="shared" si="9"/>
        <v>-6.238395841069444</v>
      </c>
      <c r="L96" s="101">
        <v>1814</v>
      </c>
      <c r="M96" s="125">
        <f t="shared" si="10"/>
        <v>-5.6682267290691595</v>
      </c>
      <c r="N96" s="101">
        <v>816</v>
      </c>
      <c r="O96" s="126">
        <f t="shared" si="11"/>
        <v>-6.8493150684931559</v>
      </c>
    </row>
    <row r="97" spans="1:15" ht="22.5" hidden="1" customHeight="1">
      <c r="A97" s="89"/>
      <c r="B97" s="38"/>
      <c r="C97" s="38">
        <v>9</v>
      </c>
      <c r="D97" s="101">
        <v>268802</v>
      </c>
      <c r="E97" s="125">
        <f t="shared" si="6"/>
        <v>0.6300562670570109</v>
      </c>
      <c r="F97" s="101">
        <v>8315</v>
      </c>
      <c r="G97" s="94">
        <f t="shared" si="7"/>
        <v>2.2881043178742733</v>
      </c>
      <c r="H97" s="121">
        <v>156</v>
      </c>
      <c r="I97" s="94">
        <f t="shared" si="8"/>
        <v>81.395348837209298</v>
      </c>
      <c r="J97" s="101">
        <v>2942</v>
      </c>
      <c r="K97" s="125">
        <f t="shared" si="9"/>
        <v>0.78794107571085181</v>
      </c>
      <c r="L97" s="101">
        <v>1783</v>
      </c>
      <c r="M97" s="125">
        <f t="shared" si="10"/>
        <v>-0.44667783361250768</v>
      </c>
      <c r="N97" s="101">
        <v>792</v>
      </c>
      <c r="O97" s="126">
        <f t="shared" si="11"/>
        <v>5.3191489361702038</v>
      </c>
    </row>
    <row r="98" spans="1:15" ht="22.5" hidden="1" customHeight="1">
      <c r="A98" s="89"/>
      <c r="B98" s="38"/>
      <c r="C98" s="41">
        <v>10</v>
      </c>
      <c r="D98" s="101">
        <v>282872</v>
      </c>
      <c r="E98" s="94">
        <f t="shared" si="6"/>
        <v>0.32309432864829901</v>
      </c>
      <c r="F98" s="101">
        <v>11306</v>
      </c>
      <c r="G98" s="94">
        <f t="shared" si="7"/>
        <v>-2.3745790518953425</v>
      </c>
      <c r="H98" s="130">
        <v>19</v>
      </c>
      <c r="I98" s="94">
        <f t="shared" si="8"/>
        <v>-69.841269841269835</v>
      </c>
      <c r="J98" s="101">
        <v>4656</v>
      </c>
      <c r="K98" s="126">
        <f t="shared" si="9"/>
        <v>-4.293688278230734E-2</v>
      </c>
      <c r="L98" s="101">
        <v>2327</v>
      </c>
      <c r="M98" s="94">
        <f t="shared" si="10"/>
        <v>-6.6586442037705584</v>
      </c>
      <c r="N98" s="101">
        <v>1042</v>
      </c>
      <c r="O98" s="126">
        <f t="shared" si="11"/>
        <v>2.0568070519098924</v>
      </c>
    </row>
    <row r="99" spans="1:15" ht="22.5" hidden="1" customHeight="1">
      <c r="A99" s="89"/>
      <c r="B99" s="38"/>
      <c r="C99" s="41">
        <v>11</v>
      </c>
      <c r="D99" s="101">
        <v>277361</v>
      </c>
      <c r="E99" s="94">
        <f t="shared" si="6"/>
        <v>2.4046697778828063</v>
      </c>
      <c r="F99" s="101">
        <v>12263</v>
      </c>
      <c r="G99" s="94">
        <f t="shared" si="7"/>
        <v>3.3979763912310279</v>
      </c>
      <c r="H99" s="121">
        <v>122</v>
      </c>
      <c r="I99" s="94">
        <f t="shared" si="8"/>
        <v>76.811594202898561</v>
      </c>
      <c r="J99" s="101">
        <v>4880</v>
      </c>
      <c r="K99" s="126">
        <f t="shared" si="9"/>
        <v>2.7801179443976309</v>
      </c>
      <c r="L99" s="101">
        <v>2363</v>
      </c>
      <c r="M99" s="94">
        <f t="shared" si="10"/>
        <v>8.0969807868252595</v>
      </c>
      <c r="N99" s="101">
        <v>1378</v>
      </c>
      <c r="O99" s="126">
        <f t="shared" si="11"/>
        <v>5.271199388846437</v>
      </c>
    </row>
    <row r="100" spans="1:15" ht="22.5" hidden="1" customHeight="1">
      <c r="A100" s="103"/>
      <c r="B100" s="79"/>
      <c r="C100" s="79">
        <v>12</v>
      </c>
      <c r="D100" s="109">
        <v>322157</v>
      </c>
      <c r="E100" s="110">
        <f t="shared" ref="E100:E130" si="12">(D100/D88-1)*100</f>
        <v>1.1520057270603568</v>
      </c>
      <c r="F100" s="109">
        <v>12219</v>
      </c>
      <c r="G100" s="110">
        <f t="shared" si="7"/>
        <v>1.6133056133056156</v>
      </c>
      <c r="H100" s="131">
        <v>97</v>
      </c>
      <c r="I100" s="110">
        <f t="shared" si="8"/>
        <v>-48.677248677248677</v>
      </c>
      <c r="J100" s="109">
        <v>5038</v>
      </c>
      <c r="K100" s="128">
        <f t="shared" si="9"/>
        <v>4.4794690999585329</v>
      </c>
      <c r="L100" s="109">
        <v>2173</v>
      </c>
      <c r="M100" s="110">
        <f t="shared" si="10"/>
        <v>1.2109920819748377</v>
      </c>
      <c r="N100" s="109">
        <v>1447</v>
      </c>
      <c r="O100" s="128">
        <f t="shared" si="11"/>
        <v>9.8709187547456381</v>
      </c>
    </row>
    <row r="101" spans="1:15" ht="22.5" hidden="1" customHeight="1">
      <c r="A101" s="113">
        <v>2018</v>
      </c>
      <c r="B101" s="45" t="s">
        <v>117</v>
      </c>
      <c r="C101" s="45">
        <v>1</v>
      </c>
      <c r="D101" s="114">
        <v>289703</v>
      </c>
      <c r="E101" s="124">
        <f t="shared" si="12"/>
        <v>3.7436123316466619</v>
      </c>
      <c r="F101" s="117">
        <v>12400</v>
      </c>
      <c r="G101" s="118">
        <f>(F101/F89-1)*100</f>
        <v>-2.5923016496465001</v>
      </c>
      <c r="H101" s="119">
        <v>120</v>
      </c>
      <c r="I101" s="118">
        <f t="shared" si="8"/>
        <v>36.363636363636353</v>
      </c>
      <c r="J101" s="117">
        <v>5578</v>
      </c>
      <c r="K101" s="118">
        <f t="shared" si="9"/>
        <v>-3.058741744873128</v>
      </c>
      <c r="L101" s="117">
        <v>2161</v>
      </c>
      <c r="M101" s="118">
        <f t="shared" si="10"/>
        <v>-9.0488215488215502</v>
      </c>
      <c r="N101" s="117">
        <v>1036</v>
      </c>
      <c r="O101" s="118">
        <f t="shared" si="11"/>
        <v>-3.2679738562091498</v>
      </c>
    </row>
    <row r="102" spans="1:15" ht="22.5" hidden="1" customHeight="1">
      <c r="A102" s="89"/>
      <c r="B102" s="38"/>
      <c r="C102" s="38">
        <v>2</v>
      </c>
      <c r="D102" s="101">
        <v>265614</v>
      </c>
      <c r="E102" s="126">
        <f t="shared" si="12"/>
        <v>1.9068154264053616</v>
      </c>
      <c r="F102" s="120">
        <v>8240</v>
      </c>
      <c r="G102" s="94">
        <f t="shared" si="7"/>
        <v>1.8289668808699977</v>
      </c>
      <c r="H102" s="121">
        <v>149</v>
      </c>
      <c r="I102" s="94">
        <f t="shared" si="8"/>
        <v>-37.656903765690373</v>
      </c>
      <c r="J102" s="120">
        <v>3660</v>
      </c>
      <c r="K102" s="94">
        <f t="shared" si="9"/>
        <v>5.8109280138768371</v>
      </c>
      <c r="L102" s="120">
        <v>1435</v>
      </c>
      <c r="M102" s="94">
        <f t="shared" si="10"/>
        <v>-2.1813224267211995</v>
      </c>
      <c r="N102" s="120">
        <v>735</v>
      </c>
      <c r="O102" s="94">
        <f t="shared" si="11"/>
        <v>23.737373737373744</v>
      </c>
    </row>
    <row r="103" spans="1:15" ht="22.5" hidden="1" customHeight="1">
      <c r="A103" s="89"/>
      <c r="B103" s="38"/>
      <c r="C103" s="38">
        <v>3</v>
      </c>
      <c r="D103" s="101">
        <v>301230</v>
      </c>
      <c r="E103" s="126">
        <f t="shared" si="12"/>
        <v>1.1035704935860036</v>
      </c>
      <c r="F103" s="120">
        <v>12867</v>
      </c>
      <c r="G103" s="94">
        <f t="shared" si="7"/>
        <v>5.909951436332217</v>
      </c>
      <c r="H103" s="121">
        <v>56</v>
      </c>
      <c r="I103" s="94">
        <f t="shared" si="8"/>
        <v>-88.617886178861795</v>
      </c>
      <c r="J103" s="120">
        <v>6165</v>
      </c>
      <c r="K103" s="94">
        <f t="shared" si="9"/>
        <v>7.9495710033269162</v>
      </c>
      <c r="L103" s="120">
        <v>2085</v>
      </c>
      <c r="M103" s="94">
        <f t="shared" si="10"/>
        <v>9.2767295597484321</v>
      </c>
      <c r="N103" s="120">
        <v>734</v>
      </c>
      <c r="O103" s="94">
        <f t="shared" si="11"/>
        <v>0.13642564802183177</v>
      </c>
    </row>
    <row r="104" spans="1:15" ht="22.5" hidden="1" customHeight="1">
      <c r="A104" s="89"/>
      <c r="B104" s="38"/>
      <c r="C104" s="38">
        <v>4</v>
      </c>
      <c r="D104" s="101">
        <v>294439</v>
      </c>
      <c r="E104" s="126">
        <f t="shared" si="12"/>
        <v>-0.50349915013399027</v>
      </c>
      <c r="F104" s="120">
        <v>11417</v>
      </c>
      <c r="G104" s="94">
        <f t="shared" si="7"/>
        <v>-1.9073803591373784</v>
      </c>
      <c r="H104" s="121">
        <v>236</v>
      </c>
      <c r="I104" s="94">
        <f t="shared" si="8"/>
        <v>80.15267175572518</v>
      </c>
      <c r="J104" s="120">
        <v>3929</v>
      </c>
      <c r="K104" s="94">
        <f t="shared" si="9"/>
        <v>-5.869669381887876</v>
      </c>
      <c r="L104" s="101">
        <v>2423</v>
      </c>
      <c r="M104" s="94">
        <f t="shared" si="10"/>
        <v>-5.6096610829762366</v>
      </c>
      <c r="N104" s="101">
        <v>986</v>
      </c>
      <c r="O104" s="94">
        <f t="shared" si="11"/>
        <v>9.0707964601769895</v>
      </c>
    </row>
    <row r="105" spans="1:15" ht="22.5" hidden="1" customHeight="1">
      <c r="A105" s="89"/>
      <c r="B105" s="38"/>
      <c r="C105" s="38">
        <v>5</v>
      </c>
      <c r="D105" s="132">
        <v>281307</v>
      </c>
      <c r="E105" s="126">
        <f t="shared" si="12"/>
        <v>-0.61789893166016574</v>
      </c>
      <c r="F105" s="133">
        <v>10972</v>
      </c>
      <c r="G105" s="94">
        <f t="shared" si="7"/>
        <v>-4.1830407824644089</v>
      </c>
      <c r="H105" s="134">
        <v>137</v>
      </c>
      <c r="I105" s="94">
        <f t="shared" si="8"/>
        <v>-3.5211267605633756</v>
      </c>
      <c r="J105" s="134">
        <v>3874</v>
      </c>
      <c r="K105" s="94">
        <f t="shared" si="9"/>
        <v>-1.5001271294177498</v>
      </c>
      <c r="L105" s="133">
        <v>2451</v>
      </c>
      <c r="M105" s="94">
        <f t="shared" si="10"/>
        <v>-8.2022471910112351</v>
      </c>
      <c r="N105" s="134">
        <v>1057</v>
      </c>
      <c r="O105" s="94">
        <f t="shared" si="11"/>
        <v>-2.0389249304911927</v>
      </c>
    </row>
    <row r="106" spans="1:15" ht="22.5" hidden="1" customHeight="1">
      <c r="A106" s="89"/>
      <c r="B106" s="38"/>
      <c r="C106" s="38">
        <v>6</v>
      </c>
      <c r="D106" s="132">
        <v>267641</v>
      </c>
      <c r="E106" s="126">
        <f t="shared" si="12"/>
        <v>-0.43191642919323536</v>
      </c>
      <c r="F106" s="133">
        <v>10217</v>
      </c>
      <c r="G106" s="94">
        <f t="shared" si="7"/>
        <v>3.2333030211175062</v>
      </c>
      <c r="H106" s="133">
        <v>401</v>
      </c>
      <c r="I106" s="94">
        <f t="shared" si="8"/>
        <v>45.818181818181827</v>
      </c>
      <c r="J106" s="133">
        <v>3361</v>
      </c>
      <c r="K106" s="94">
        <f t="shared" si="9"/>
        <v>2.5633201098565817</v>
      </c>
      <c r="L106" s="133">
        <v>2382</v>
      </c>
      <c r="M106" s="94">
        <f t="shared" si="10"/>
        <v>0.88945362134689177</v>
      </c>
      <c r="N106" s="133">
        <v>899</v>
      </c>
      <c r="O106" s="94">
        <f t="shared" si="11"/>
        <v>-3.2292787944025791</v>
      </c>
    </row>
    <row r="107" spans="1:15" ht="22.5" hidden="1" customHeight="1">
      <c r="A107" s="89"/>
      <c r="B107" s="38"/>
      <c r="C107" s="41">
        <v>7</v>
      </c>
      <c r="D107" s="132">
        <v>283387</v>
      </c>
      <c r="E107" s="126">
        <f t="shared" si="12"/>
        <v>1.5007324577269721</v>
      </c>
      <c r="F107" s="134">
        <v>10454</v>
      </c>
      <c r="G107" s="94">
        <f t="shared" si="7"/>
        <v>-10.55018396508941</v>
      </c>
      <c r="H107" s="133">
        <v>91</v>
      </c>
      <c r="I107" s="94">
        <f t="shared" si="8"/>
        <v>-84.523809523809518</v>
      </c>
      <c r="J107" s="133">
        <v>3630</v>
      </c>
      <c r="K107" s="94">
        <f t="shared" si="9"/>
        <v>-8.2638362395754399</v>
      </c>
      <c r="L107" s="134">
        <v>2558</v>
      </c>
      <c r="M107" s="94">
        <f t="shared" si="10"/>
        <v>-6.6423357664233578</v>
      </c>
      <c r="N107" s="133">
        <v>1151</v>
      </c>
      <c r="O107" s="94">
        <f t="shared" si="11"/>
        <v>-7.8462770216172988</v>
      </c>
    </row>
    <row r="108" spans="1:15" ht="22.5" hidden="1" customHeight="1">
      <c r="A108" s="89"/>
      <c r="B108" s="38"/>
      <c r="C108" s="41">
        <v>8</v>
      </c>
      <c r="D108" s="132">
        <v>292481</v>
      </c>
      <c r="E108" s="126">
        <f t="shared" si="12"/>
        <v>4.3382562785388101</v>
      </c>
      <c r="F108" s="134">
        <v>8129</v>
      </c>
      <c r="G108" s="94">
        <f t="shared" ref="G108:G126" si="13">(F108/F96-1)*100</f>
        <v>2.5870772337203363</v>
      </c>
      <c r="H108" s="133">
        <v>128</v>
      </c>
      <c r="I108" s="94">
        <f t="shared" ref="I108:I115" si="14">(H108/H96-1)*100</f>
        <v>150.98039215686273</v>
      </c>
      <c r="J108" s="133">
        <v>2817</v>
      </c>
      <c r="K108" s="94">
        <f t="shared" ref="K108:K115" si="15">(J108/J96-1)*100</f>
        <v>11.564356435643575</v>
      </c>
      <c r="L108" s="134">
        <v>1885</v>
      </c>
      <c r="M108" s="94">
        <f t="shared" ref="M108:M115" si="16">(L108/L96-1)*100</f>
        <v>3.9140022050716539</v>
      </c>
      <c r="N108" s="133">
        <v>875</v>
      </c>
      <c r="O108" s="94">
        <f t="shared" ref="O108:O115" si="17">(N108/N96-1)*100</f>
        <v>7.2303921568627416</v>
      </c>
    </row>
    <row r="109" spans="1:15" ht="22.5" hidden="1" customHeight="1">
      <c r="A109" s="89"/>
      <c r="B109" s="38"/>
      <c r="C109" s="41">
        <v>9</v>
      </c>
      <c r="D109" s="132">
        <v>271273</v>
      </c>
      <c r="E109" s="126">
        <f t="shared" si="12"/>
        <v>0.91926399357147304</v>
      </c>
      <c r="F109" s="134">
        <v>8565</v>
      </c>
      <c r="G109" s="94">
        <f t="shared" si="13"/>
        <v>3.0066145520144305</v>
      </c>
      <c r="H109" s="133">
        <v>83</v>
      </c>
      <c r="I109" s="94">
        <f t="shared" si="14"/>
        <v>-46.794871794871796</v>
      </c>
      <c r="J109" s="133">
        <v>3290</v>
      </c>
      <c r="K109" s="94">
        <f t="shared" si="15"/>
        <v>11.828687967369135</v>
      </c>
      <c r="L109" s="134">
        <v>1730</v>
      </c>
      <c r="M109" s="94">
        <f t="shared" si="16"/>
        <v>-2.9725182277061113</v>
      </c>
      <c r="N109" s="133">
        <v>871</v>
      </c>
      <c r="O109" s="94">
        <f t="shared" si="17"/>
        <v>9.9747474747474705</v>
      </c>
    </row>
    <row r="110" spans="1:15" ht="22.5" hidden="1" customHeight="1">
      <c r="A110" s="89"/>
      <c r="B110" s="38"/>
      <c r="C110" s="41">
        <v>10</v>
      </c>
      <c r="D110" s="135">
        <v>290.39600000000002</v>
      </c>
      <c r="E110" s="126">
        <f t="shared" si="12"/>
        <v>-99.89734013970984</v>
      </c>
      <c r="F110" s="134">
        <v>10688</v>
      </c>
      <c r="G110" s="94">
        <f t="shared" si="13"/>
        <v>-5.4661241818503399</v>
      </c>
      <c r="H110" s="133">
        <v>35</v>
      </c>
      <c r="I110" s="94">
        <f t="shared" si="14"/>
        <v>84.210526315789465</v>
      </c>
      <c r="J110" s="133">
        <v>4517</v>
      </c>
      <c r="K110" s="94">
        <f t="shared" si="15"/>
        <v>-2.9853951890034369</v>
      </c>
      <c r="L110" s="134">
        <v>2198</v>
      </c>
      <c r="M110" s="94">
        <f t="shared" si="16"/>
        <v>-5.5436183927804024</v>
      </c>
      <c r="N110" s="133">
        <v>966</v>
      </c>
      <c r="O110" s="94">
        <f t="shared" si="17"/>
        <v>-7.2936660268714038</v>
      </c>
    </row>
    <row r="111" spans="1:15" ht="22.5" hidden="1" customHeight="1">
      <c r="A111" s="89"/>
      <c r="B111" s="38"/>
      <c r="C111" s="41">
        <v>11</v>
      </c>
      <c r="D111" s="132">
        <v>281041</v>
      </c>
      <c r="E111" s="126">
        <f t="shared" si="12"/>
        <v>1.3267907167914705</v>
      </c>
      <c r="F111" s="134">
        <v>12456</v>
      </c>
      <c r="G111" s="94">
        <f t="shared" si="13"/>
        <v>1.5738400065236968</v>
      </c>
      <c r="H111" s="133">
        <v>97</v>
      </c>
      <c r="I111" s="94">
        <f t="shared" si="14"/>
        <v>-20.491803278688526</v>
      </c>
      <c r="J111" s="133">
        <v>5500</v>
      </c>
      <c r="K111" s="94">
        <f t="shared" si="15"/>
        <v>12.704918032786882</v>
      </c>
      <c r="L111" s="134">
        <v>2201</v>
      </c>
      <c r="M111" s="94">
        <f t="shared" si="16"/>
        <v>-6.855691917054596</v>
      </c>
      <c r="N111" s="133">
        <v>1284</v>
      </c>
      <c r="O111" s="94">
        <f t="shared" si="17"/>
        <v>-6.8214804063860708</v>
      </c>
    </row>
    <row r="112" spans="1:15" s="139" customFormat="1" ht="22.5" hidden="1" customHeight="1">
      <c r="A112" s="103"/>
      <c r="B112" s="79"/>
      <c r="C112" s="30">
        <v>12</v>
      </c>
      <c r="D112" s="136">
        <v>329271</v>
      </c>
      <c r="E112" s="128">
        <f t="shared" si="12"/>
        <v>2.2082400816992864</v>
      </c>
      <c r="F112" s="137">
        <v>13086</v>
      </c>
      <c r="G112" s="110">
        <f t="shared" si="13"/>
        <v>7.0955069972992835</v>
      </c>
      <c r="H112" s="138">
        <v>56</v>
      </c>
      <c r="I112" s="110">
        <f t="shared" si="14"/>
        <v>-42.268041237113408</v>
      </c>
      <c r="J112" s="138">
        <v>5617</v>
      </c>
      <c r="K112" s="110">
        <f t="shared" si="15"/>
        <v>11.492655815799925</v>
      </c>
      <c r="L112" s="137">
        <v>2120</v>
      </c>
      <c r="M112" s="110">
        <f t="shared" si="16"/>
        <v>-2.4390243902439046</v>
      </c>
      <c r="N112" s="138">
        <v>1518</v>
      </c>
      <c r="O112" s="110">
        <f t="shared" si="17"/>
        <v>4.9067035245335067</v>
      </c>
    </row>
    <row r="113" spans="1:15" ht="22.5" hidden="1" customHeight="1">
      <c r="A113" s="89">
        <v>2019</v>
      </c>
      <c r="B113" s="45" t="s">
        <v>117</v>
      </c>
      <c r="C113" s="41">
        <v>1</v>
      </c>
      <c r="D113" s="140">
        <v>296345</v>
      </c>
      <c r="E113" s="124">
        <f t="shared" si="12"/>
        <v>2.2926928613096864</v>
      </c>
      <c r="F113" s="141">
        <v>11999</v>
      </c>
      <c r="G113" s="118">
        <f t="shared" si="13"/>
        <v>-3.2338709677419364</v>
      </c>
      <c r="H113" s="142">
        <v>51</v>
      </c>
      <c r="I113" s="118">
        <f>(H113/H101-1)*100</f>
        <v>-57.499999999999993</v>
      </c>
      <c r="J113" s="142">
        <v>5238</v>
      </c>
      <c r="K113" s="118">
        <f>(J113/J101-1)*100</f>
        <v>-6.0953746862674745</v>
      </c>
      <c r="L113" s="141">
        <v>2135</v>
      </c>
      <c r="M113" s="118">
        <f>(L113/L101-1)*100</f>
        <v>-1.2031466913466016</v>
      </c>
      <c r="N113" s="142">
        <v>1115</v>
      </c>
      <c r="O113" s="118">
        <f>(N113/N101-1)*100</f>
        <v>7.6254826254826158</v>
      </c>
    </row>
    <row r="114" spans="1:15" ht="22.5" hidden="1" customHeight="1">
      <c r="A114" s="89"/>
      <c r="B114" s="38"/>
      <c r="C114" s="41">
        <v>2</v>
      </c>
      <c r="D114" s="132">
        <v>271232</v>
      </c>
      <c r="E114" s="126">
        <f t="shared" si="12"/>
        <v>2.1150993547026875</v>
      </c>
      <c r="F114" s="134">
        <v>8367</v>
      </c>
      <c r="G114" s="94">
        <f t="shared" si="13"/>
        <v>1.5412621359223388</v>
      </c>
      <c r="H114" s="133">
        <v>95</v>
      </c>
      <c r="I114" s="94">
        <f>(H114/H102-1)*100</f>
        <v>-36.241610738255034</v>
      </c>
      <c r="J114" s="133">
        <v>3758</v>
      </c>
      <c r="K114" s="94">
        <f>(J114/J102-1)*100</f>
        <v>2.6775956284152969</v>
      </c>
      <c r="L114" s="134">
        <v>1363</v>
      </c>
      <c r="M114" s="94">
        <f>(L114/L102-1)*100</f>
        <v>-5.0174216027874525</v>
      </c>
      <c r="N114" s="133">
        <v>654</v>
      </c>
      <c r="O114" s="94">
        <f>(N114/N102-1)*100</f>
        <v>-11.020408163265305</v>
      </c>
    </row>
    <row r="115" spans="1:15" ht="22.5" hidden="1" customHeight="1">
      <c r="A115" s="89"/>
      <c r="B115" s="38"/>
      <c r="C115" s="41">
        <v>3</v>
      </c>
      <c r="D115" s="132">
        <v>309274</v>
      </c>
      <c r="E115" s="126">
        <f t="shared" si="12"/>
        <v>2.6703847558344096</v>
      </c>
      <c r="F115" s="134">
        <v>12765</v>
      </c>
      <c r="G115" s="94">
        <f t="shared" si="13"/>
        <v>-0.79272557705758473</v>
      </c>
      <c r="H115" s="133">
        <v>79</v>
      </c>
      <c r="I115" s="94">
        <f t="shared" si="14"/>
        <v>41.071428571428584</v>
      </c>
      <c r="J115" s="133">
        <v>6291</v>
      </c>
      <c r="K115" s="94">
        <f t="shared" si="15"/>
        <v>2.0437956204379493</v>
      </c>
      <c r="L115" s="134">
        <v>2109</v>
      </c>
      <c r="M115" s="94">
        <f t="shared" si="16"/>
        <v>1.1510791366906581</v>
      </c>
      <c r="N115" s="133">
        <v>834</v>
      </c>
      <c r="O115" s="94">
        <f t="shared" si="17"/>
        <v>13.623978201634879</v>
      </c>
    </row>
    <row r="116" spans="1:15" ht="22.5" hidden="1" customHeight="1">
      <c r="A116" s="89"/>
      <c r="B116" s="38"/>
      <c r="C116" s="41">
        <v>4</v>
      </c>
      <c r="D116" s="143">
        <v>301.13600000000002</v>
      </c>
      <c r="E116" s="126">
        <f t="shared" si="12"/>
        <v>-99.897725505113115</v>
      </c>
      <c r="F116" s="134">
        <v>10932</v>
      </c>
      <c r="G116" s="94">
        <f t="shared" si="13"/>
        <v>-4.2480511517911879</v>
      </c>
      <c r="H116" s="133">
        <v>76</v>
      </c>
      <c r="I116" s="94">
        <f>(H116/H104-1)*100</f>
        <v>-67.796610169491515</v>
      </c>
      <c r="J116" s="133">
        <v>3904</v>
      </c>
      <c r="K116" s="94">
        <f t="shared" ref="K116:K126" si="18">(J116/J104-1)*100</f>
        <v>-0.63629422244846356</v>
      </c>
      <c r="L116" s="134">
        <v>2352</v>
      </c>
      <c r="M116" s="94">
        <f t="shared" ref="M116:M126" si="19">(L116/L104-1)*100</f>
        <v>-2.9302517540239381</v>
      </c>
      <c r="N116" s="133">
        <v>925</v>
      </c>
      <c r="O116" s="94">
        <f t="shared" ref="O116:O126" si="20">(N116/N104-1)*100</f>
        <v>-6.1866125760649098</v>
      </c>
    </row>
    <row r="117" spans="1:15" ht="22.5" hidden="1" customHeight="1">
      <c r="A117" s="89"/>
      <c r="B117" s="38"/>
      <c r="C117" s="41">
        <v>5</v>
      </c>
      <c r="D117" s="144">
        <v>300901</v>
      </c>
      <c r="E117" s="126">
        <f t="shared" si="12"/>
        <v>6.9653439125226146</v>
      </c>
      <c r="F117" s="134">
        <v>11837</v>
      </c>
      <c r="G117" s="94">
        <f t="shared" si="13"/>
        <v>7.883703973751377</v>
      </c>
      <c r="H117" s="133">
        <v>145</v>
      </c>
      <c r="I117" s="94">
        <f>(H117/H105-1)*100</f>
        <v>5.8394160583941535</v>
      </c>
      <c r="J117" s="133">
        <v>4336</v>
      </c>
      <c r="K117" s="94">
        <f t="shared" si="18"/>
        <v>11.925658234383075</v>
      </c>
      <c r="L117" s="134">
        <v>2719</v>
      </c>
      <c r="M117" s="94">
        <f t="shared" si="19"/>
        <v>10.93431252549979</v>
      </c>
      <c r="N117" s="133">
        <v>1116</v>
      </c>
      <c r="O117" s="94">
        <f t="shared" si="20"/>
        <v>5.5818353831598833</v>
      </c>
    </row>
    <row r="118" spans="1:15" ht="22.5" hidden="1" customHeight="1">
      <c r="A118" s="89"/>
      <c r="B118" s="38"/>
      <c r="C118" s="41">
        <v>6</v>
      </c>
      <c r="D118" s="144">
        <v>276882</v>
      </c>
      <c r="E118" s="126">
        <f t="shared" si="12"/>
        <v>3.4527594800497718</v>
      </c>
      <c r="F118" s="134">
        <v>10627</v>
      </c>
      <c r="G118" s="94">
        <f t="shared" si="13"/>
        <v>4.0129196437310277</v>
      </c>
      <c r="H118" s="134">
        <v>120</v>
      </c>
      <c r="I118" s="94">
        <f>(H118/H106-1)*100</f>
        <v>-70.074812967581039</v>
      </c>
      <c r="J118" s="134">
        <v>3777</v>
      </c>
      <c r="K118" s="94">
        <f t="shared" si="18"/>
        <v>12.377268670038678</v>
      </c>
      <c r="L118" s="134">
        <v>2493</v>
      </c>
      <c r="M118" s="94">
        <f t="shared" si="19"/>
        <v>4.6599496221662484</v>
      </c>
      <c r="N118" s="134">
        <v>964</v>
      </c>
      <c r="O118" s="94">
        <f t="shared" si="20"/>
        <v>7.2302558398220196</v>
      </c>
    </row>
    <row r="119" spans="1:15" ht="22.5" hidden="1" customHeight="1">
      <c r="A119" s="89"/>
      <c r="B119" s="38"/>
      <c r="C119" s="41">
        <v>7</v>
      </c>
      <c r="D119" s="144">
        <v>288026</v>
      </c>
      <c r="E119" s="126">
        <f t="shared" si="12"/>
        <v>1.6369840536086588</v>
      </c>
      <c r="F119" s="134">
        <v>10243</v>
      </c>
      <c r="G119" s="94">
        <f t="shared" si="13"/>
        <v>-2.0183661756265514</v>
      </c>
      <c r="H119" s="133">
        <v>317</v>
      </c>
      <c r="I119" s="94">
        <f t="shared" ref="I119:I126" si="21">(H119/H107-1)*100</f>
        <v>248.35164835164835</v>
      </c>
      <c r="J119" s="133">
        <v>3692</v>
      </c>
      <c r="K119" s="94">
        <f t="shared" si="18"/>
        <v>1.7079889807162463</v>
      </c>
      <c r="L119" s="134">
        <v>2352</v>
      </c>
      <c r="M119" s="94">
        <f t="shared" si="19"/>
        <v>-8.0531665363565264</v>
      </c>
      <c r="N119" s="133">
        <v>1007</v>
      </c>
      <c r="O119" s="94">
        <f t="shared" si="20"/>
        <v>-12.51086012163336</v>
      </c>
    </row>
    <row r="120" spans="1:15" ht="22.5" hidden="1" customHeight="1">
      <c r="A120" s="89"/>
      <c r="B120" s="38"/>
      <c r="C120" s="41">
        <v>8</v>
      </c>
      <c r="D120" s="144">
        <v>296327</v>
      </c>
      <c r="E120" s="126">
        <f t="shared" si="12"/>
        <v>1.3149572108957397</v>
      </c>
      <c r="F120" s="134">
        <v>8672</v>
      </c>
      <c r="G120" s="94">
        <f t="shared" si="13"/>
        <v>6.6797884118587669</v>
      </c>
      <c r="H120" s="133">
        <v>71</v>
      </c>
      <c r="I120" s="94">
        <f t="shared" si="21"/>
        <v>-44.53125</v>
      </c>
      <c r="J120" s="133">
        <v>3146</v>
      </c>
      <c r="K120" s="94">
        <f t="shared" si="18"/>
        <v>11.679091231806883</v>
      </c>
      <c r="L120" s="134">
        <v>2036</v>
      </c>
      <c r="M120" s="94">
        <f t="shared" si="19"/>
        <v>8.0106100795755975</v>
      </c>
      <c r="N120" s="133">
        <v>926</v>
      </c>
      <c r="O120" s="94">
        <f t="shared" si="20"/>
        <v>5.8285714285714274</v>
      </c>
    </row>
    <row r="121" spans="1:15" ht="22.5" hidden="1" customHeight="1">
      <c r="A121" s="89"/>
      <c r="B121" s="38"/>
      <c r="C121" s="41">
        <v>9</v>
      </c>
      <c r="D121" s="144">
        <v>300609</v>
      </c>
      <c r="E121" s="126">
        <f t="shared" si="12"/>
        <v>10.814198243098282</v>
      </c>
      <c r="F121" s="134">
        <v>10118</v>
      </c>
      <c r="G121" s="94">
        <f t="shared" si="13"/>
        <v>18.131932282545236</v>
      </c>
      <c r="H121" s="133">
        <v>309</v>
      </c>
      <c r="I121" s="94">
        <f t="shared" si="21"/>
        <v>272.28915662650604</v>
      </c>
      <c r="J121" s="133">
        <v>3750</v>
      </c>
      <c r="K121" s="94">
        <f t="shared" si="18"/>
        <v>13.981762917933139</v>
      </c>
      <c r="L121" s="134">
        <v>1884</v>
      </c>
      <c r="M121" s="94">
        <f t="shared" si="19"/>
        <v>8.9017341040462448</v>
      </c>
      <c r="N121" s="133">
        <v>1118</v>
      </c>
      <c r="O121" s="94">
        <f t="shared" si="20"/>
        <v>28.358208955223873</v>
      </c>
    </row>
    <row r="122" spans="1:15" ht="22.5" hidden="1" customHeight="1">
      <c r="A122" s="89"/>
      <c r="B122" s="38"/>
      <c r="C122" s="41">
        <v>10</v>
      </c>
      <c r="D122" s="144">
        <v>279671</v>
      </c>
      <c r="E122" s="126">
        <f t="shared" si="12"/>
        <v>96206.767310844501</v>
      </c>
      <c r="F122" s="134">
        <v>9773</v>
      </c>
      <c r="G122" s="94">
        <f t="shared" si="13"/>
        <v>-8.5610029940119787</v>
      </c>
      <c r="H122" s="133">
        <v>52</v>
      </c>
      <c r="I122" s="94">
        <f t="shared" si="21"/>
        <v>48.571428571428577</v>
      </c>
      <c r="J122" s="133">
        <v>4013</v>
      </c>
      <c r="K122" s="94">
        <f t="shared" si="18"/>
        <v>-11.157848129289349</v>
      </c>
      <c r="L122" s="134">
        <v>1945</v>
      </c>
      <c r="M122" s="94">
        <f t="shared" si="19"/>
        <v>-11.51046405823476</v>
      </c>
      <c r="N122" s="133">
        <v>871</v>
      </c>
      <c r="O122" s="94">
        <f t="shared" si="20"/>
        <v>-9.8343685300206989</v>
      </c>
    </row>
    <row r="123" spans="1:15" ht="22.5" hidden="1" customHeight="1">
      <c r="A123" s="89"/>
      <c r="B123" s="38"/>
      <c r="C123" s="41">
        <v>11</v>
      </c>
      <c r="D123" s="144">
        <v>278765</v>
      </c>
      <c r="E123" s="126">
        <f t="shared" si="12"/>
        <v>-0.80984625019124845</v>
      </c>
      <c r="F123" s="134">
        <v>11976</v>
      </c>
      <c r="G123" s="94">
        <f t="shared" si="13"/>
        <v>-3.8535645472061675</v>
      </c>
      <c r="H123" s="133">
        <v>119</v>
      </c>
      <c r="I123" s="94">
        <f t="shared" si="21"/>
        <v>22.680412371134029</v>
      </c>
      <c r="J123" s="133">
        <v>5134</v>
      </c>
      <c r="K123" s="94">
        <f t="shared" si="18"/>
        <v>-6.6545454545454579</v>
      </c>
      <c r="L123" s="134">
        <v>2259</v>
      </c>
      <c r="M123" s="94">
        <f t="shared" si="19"/>
        <v>2.6351658337119499</v>
      </c>
      <c r="N123" s="133">
        <v>1230</v>
      </c>
      <c r="O123" s="94">
        <f t="shared" si="20"/>
        <v>-4.2056074766355085</v>
      </c>
    </row>
    <row r="124" spans="1:15" ht="22.5" hidden="1" customHeight="1">
      <c r="A124" s="89"/>
      <c r="B124" s="38"/>
      <c r="C124" s="41">
        <v>12</v>
      </c>
      <c r="D124" s="144">
        <v>321380</v>
      </c>
      <c r="E124" s="126">
        <f t="shared" si="12"/>
        <v>-2.3965062213192168</v>
      </c>
      <c r="F124" s="134">
        <v>12037</v>
      </c>
      <c r="G124" s="94">
        <f t="shared" si="13"/>
        <v>-8.0162005196393054</v>
      </c>
      <c r="H124" s="133">
        <v>222</v>
      </c>
      <c r="I124" s="94">
        <f t="shared" si="21"/>
        <v>296.42857142857144</v>
      </c>
      <c r="J124" s="133">
        <v>4937</v>
      </c>
      <c r="K124" s="94">
        <f t="shared" si="18"/>
        <v>-12.10610646252448</v>
      </c>
      <c r="L124" s="134">
        <v>2108</v>
      </c>
      <c r="M124" s="94">
        <f t="shared" si="19"/>
        <v>-0.56603773584905648</v>
      </c>
      <c r="N124" s="133">
        <v>1290</v>
      </c>
      <c r="O124" s="94">
        <f t="shared" si="20"/>
        <v>-15.019762845849804</v>
      </c>
    </row>
    <row r="125" spans="1:15" ht="22.5" customHeight="1">
      <c r="A125" s="113">
        <v>2020</v>
      </c>
      <c r="B125" s="45" t="s">
        <v>117</v>
      </c>
      <c r="C125" s="43">
        <v>1</v>
      </c>
      <c r="D125" s="146">
        <v>287173</v>
      </c>
      <c r="E125" s="124">
        <f t="shared" si="12"/>
        <v>-3.0950412525940996</v>
      </c>
      <c r="F125" s="141">
        <v>11569</v>
      </c>
      <c r="G125" s="118">
        <f t="shared" si="13"/>
        <v>-3.5836319693307805</v>
      </c>
      <c r="H125" s="142">
        <v>193</v>
      </c>
      <c r="I125" s="118">
        <f t="shared" si="21"/>
        <v>278.43137254901961</v>
      </c>
      <c r="J125" s="142">
        <v>5367</v>
      </c>
      <c r="K125" s="118">
        <f t="shared" si="18"/>
        <v>2.4627720504009076</v>
      </c>
      <c r="L125" s="141">
        <v>1891</v>
      </c>
      <c r="M125" s="118">
        <f t="shared" si="19"/>
        <v>-11.428571428571432</v>
      </c>
      <c r="N125" s="142">
        <v>1018</v>
      </c>
      <c r="O125" s="118">
        <f t="shared" si="20"/>
        <v>-8.699551569506724</v>
      </c>
    </row>
    <row r="126" spans="1:15" ht="22.5" customHeight="1">
      <c r="A126" s="89"/>
      <c r="B126" s="38"/>
      <c r="C126" s="41">
        <v>2</v>
      </c>
      <c r="D126" s="144">
        <v>271735</v>
      </c>
      <c r="E126" s="126">
        <f t="shared" si="12"/>
        <v>0.18545009438415416</v>
      </c>
      <c r="F126" s="134">
        <v>7985</v>
      </c>
      <c r="G126" s="94">
        <f t="shared" si="13"/>
        <v>-4.5655551571650577</v>
      </c>
      <c r="H126" s="133">
        <v>51</v>
      </c>
      <c r="I126" s="94">
        <f t="shared" si="21"/>
        <v>-46.315789473684212</v>
      </c>
      <c r="J126" s="133">
        <v>3642</v>
      </c>
      <c r="K126" s="94">
        <f t="shared" si="18"/>
        <v>-3.0867482703565763</v>
      </c>
      <c r="L126" s="134">
        <v>1290</v>
      </c>
      <c r="M126" s="94">
        <f t="shared" si="19"/>
        <v>-5.3558327219369044</v>
      </c>
      <c r="N126" s="133">
        <v>627</v>
      </c>
      <c r="O126" s="94">
        <f t="shared" si="20"/>
        <v>-4.128440366972475</v>
      </c>
    </row>
    <row r="127" spans="1:15" ht="22.5" customHeight="1">
      <c r="A127" s="89"/>
      <c r="B127" s="38"/>
      <c r="C127" s="41">
        <v>3</v>
      </c>
      <c r="D127" s="144">
        <v>292214</v>
      </c>
      <c r="E127" s="126">
        <f t="shared" si="12"/>
        <v>-5.5161442604292681</v>
      </c>
      <c r="F127" s="134">
        <v>9527</v>
      </c>
      <c r="G127" s="94">
        <f>(F127/F115-1)*100</f>
        <v>-25.366235801018412</v>
      </c>
      <c r="H127" s="134">
        <v>177</v>
      </c>
      <c r="I127" s="94">
        <f>(H127/H115-1)*100</f>
        <v>124.0506329113924</v>
      </c>
      <c r="J127" s="134">
        <v>4377</v>
      </c>
      <c r="K127" s="94">
        <f>(J127/J115-1)*100</f>
        <v>-30.42441583214115</v>
      </c>
      <c r="L127" s="134">
        <v>1571</v>
      </c>
      <c r="M127" s="94">
        <f>(L127/L115-1)*100</f>
        <v>-25.509720246562352</v>
      </c>
      <c r="N127" s="134">
        <v>617</v>
      </c>
      <c r="O127" s="94">
        <f>(N127/N115-1)*100</f>
        <v>-26.019184652278181</v>
      </c>
    </row>
    <row r="128" spans="1:15" ht="22.5" customHeight="1">
      <c r="A128" s="89"/>
      <c r="B128" s="38"/>
      <c r="C128" s="41">
        <v>4</v>
      </c>
      <c r="D128" s="144">
        <v>267922</v>
      </c>
      <c r="E128" s="147">
        <f t="shared" si="12"/>
        <v>88870.431964295203</v>
      </c>
      <c r="F128" s="134">
        <v>5036</v>
      </c>
      <c r="G128" s="94">
        <f>(F128/F116-1)*100</f>
        <v>-53.933406512989393</v>
      </c>
      <c r="H128" s="134">
        <v>169</v>
      </c>
      <c r="I128" s="94">
        <f>(H128/H116-1)*100</f>
        <v>122.36842105263159</v>
      </c>
      <c r="J128" s="134">
        <v>1655</v>
      </c>
      <c r="K128" s="94">
        <f>(J128/J116-1)*100</f>
        <v>-57.607581967213115</v>
      </c>
      <c r="L128" s="134">
        <v>775</v>
      </c>
      <c r="M128" s="94">
        <f>(L128/L116-1)*100</f>
        <v>-67.049319727891159</v>
      </c>
      <c r="N128" s="134">
        <v>493</v>
      </c>
      <c r="O128" s="94">
        <f>(N128/N116-1)*100</f>
        <v>-46.702702702702702</v>
      </c>
    </row>
    <row r="129" spans="1:15" ht="22.5" customHeight="1">
      <c r="A129" s="89"/>
      <c r="B129" s="38"/>
      <c r="C129" s="41">
        <v>5</v>
      </c>
      <c r="D129" s="144">
        <v>252017</v>
      </c>
      <c r="E129" s="94">
        <f t="shared" si="12"/>
        <v>-16.245874889083122</v>
      </c>
      <c r="F129" s="134">
        <v>7453</v>
      </c>
      <c r="G129" s="94">
        <f>(F129/F117-1)*100</f>
        <v>-37.036411252851231</v>
      </c>
      <c r="H129" s="134">
        <v>11</v>
      </c>
      <c r="I129" s="94">
        <f>(H129/H117-1)*100</f>
        <v>-92.41379310344827</v>
      </c>
      <c r="J129" s="134">
        <v>2499</v>
      </c>
      <c r="K129" s="94">
        <f>(J129/J117-1)*100</f>
        <v>-42.366236162361623</v>
      </c>
      <c r="L129" s="134">
        <v>1585</v>
      </c>
      <c r="M129" s="94">
        <f>(L129/L117-1)*100</f>
        <v>-41.706509746230239</v>
      </c>
      <c r="N129" s="134">
        <v>879</v>
      </c>
      <c r="O129" s="94">
        <f>(N129/N117-1)*100</f>
        <v>-21.236559139784951</v>
      </c>
    </row>
    <row r="130" spans="1:15" ht="22.5" customHeight="1">
      <c r="A130" s="89"/>
      <c r="B130" s="38"/>
      <c r="C130" s="41">
        <v>6</v>
      </c>
      <c r="D130" s="144">
        <v>273699</v>
      </c>
      <c r="E130" s="126">
        <f t="shared" si="12"/>
        <v>-1.1495871887663323</v>
      </c>
      <c r="F130" s="134">
        <v>10368</v>
      </c>
      <c r="G130" s="94">
        <f>(F130/F118-1)*100</f>
        <v>-2.4371882939681955</v>
      </c>
      <c r="H130" s="133">
        <v>65</v>
      </c>
      <c r="I130" s="94">
        <f>(H130/H118-1)*100</f>
        <v>-45.833333333333336</v>
      </c>
      <c r="J130" s="133">
        <v>3526</v>
      </c>
      <c r="K130" s="94">
        <f>(J130/J118-1)*100</f>
        <v>-6.6454858353190316</v>
      </c>
      <c r="L130" s="134">
        <v>2505</v>
      </c>
      <c r="M130" s="94">
        <f>(L130/L118-1)*100</f>
        <v>0.48134777376653837</v>
      </c>
      <c r="N130" s="133">
        <v>1251</v>
      </c>
      <c r="O130" s="94">
        <f>(N130/N118-1)*100</f>
        <v>29.77178423236515</v>
      </c>
    </row>
    <row r="131" spans="1:15" ht="22.5" customHeight="1">
      <c r="A131" s="89"/>
      <c r="B131" s="38"/>
      <c r="C131" s="41">
        <v>7</v>
      </c>
      <c r="D131" s="144">
        <v>266897</v>
      </c>
      <c r="E131" s="126">
        <v>-7.3357960739655397</v>
      </c>
      <c r="F131" s="134">
        <v>8392</v>
      </c>
      <c r="G131" s="94">
        <v>-18.070877672556872</v>
      </c>
      <c r="H131" s="133">
        <v>29</v>
      </c>
      <c r="I131" s="94">
        <v>-90.851735015772874</v>
      </c>
      <c r="J131" s="133">
        <v>2783</v>
      </c>
      <c r="K131" s="94">
        <v>-24.620801733477794</v>
      </c>
      <c r="L131" s="134">
        <v>1944</v>
      </c>
      <c r="M131" s="94">
        <v>-17.3469387755102</v>
      </c>
      <c r="N131" s="133">
        <v>973</v>
      </c>
      <c r="O131" s="94">
        <v>-3.376365441906648</v>
      </c>
    </row>
    <row r="132" spans="1:15" ht="22.5" customHeight="1">
      <c r="A132" s="89"/>
      <c r="B132" s="38"/>
      <c r="C132" s="41">
        <v>8</v>
      </c>
      <c r="D132" s="144">
        <v>276360</v>
      </c>
      <c r="E132" s="126">
        <f t="shared" ref="E132:E138" si="22">(D132/D120-1)*100</f>
        <v>-6.7381642577287959</v>
      </c>
      <c r="F132" s="134">
        <v>7124</v>
      </c>
      <c r="G132" s="94">
        <f t="shared" ref="G132:G138" si="23">(F132/F120-1)*100</f>
        <v>-17.850553505535061</v>
      </c>
      <c r="H132" s="133">
        <v>97</v>
      </c>
      <c r="I132" s="94">
        <f t="shared" ref="I132:I138" si="24">(H132/H120-1)*100</f>
        <v>36.619718309859152</v>
      </c>
      <c r="J132" s="133">
        <v>2309</v>
      </c>
      <c r="K132" s="94">
        <f t="shared" ref="K132:K138" si="25">(J132/J120-1)*100</f>
        <v>-26.605212968849333</v>
      </c>
      <c r="L132" s="134">
        <v>1601</v>
      </c>
      <c r="M132" s="94">
        <f t="shared" ref="M132:M138" si="26">(L132/L120-1)*100</f>
        <v>-21.36542239685658</v>
      </c>
      <c r="N132" s="133">
        <v>894</v>
      </c>
      <c r="O132" s="94">
        <f t="shared" ref="O132:O138" si="27">(N132/N120-1)*100</f>
        <v>-3.4557235421166288</v>
      </c>
    </row>
    <row r="133" spans="1:15" ht="22.5" customHeight="1">
      <c r="A133" s="89"/>
      <c r="B133" s="38"/>
      <c r="C133" s="41">
        <v>9</v>
      </c>
      <c r="D133" s="144">
        <v>269863</v>
      </c>
      <c r="E133" s="126">
        <f t="shared" si="22"/>
        <v>-10.22790402150302</v>
      </c>
      <c r="F133" s="134">
        <v>7257</v>
      </c>
      <c r="G133" s="94">
        <f t="shared" si="23"/>
        <v>-28.276339197469859</v>
      </c>
      <c r="H133" s="133">
        <v>258</v>
      </c>
      <c r="I133" s="94">
        <f t="shared" si="24"/>
        <v>-16.504854368932044</v>
      </c>
      <c r="J133" s="133">
        <v>2685</v>
      </c>
      <c r="K133" s="94">
        <f t="shared" si="25"/>
        <v>-28.400000000000002</v>
      </c>
      <c r="L133" s="134">
        <v>1473</v>
      </c>
      <c r="M133" s="94">
        <f t="shared" si="26"/>
        <v>-21.815286624203821</v>
      </c>
      <c r="N133" s="133">
        <v>818</v>
      </c>
      <c r="O133" s="94">
        <f t="shared" si="27"/>
        <v>-26.833631484794275</v>
      </c>
    </row>
    <row r="134" spans="1:15" ht="22.5" customHeight="1">
      <c r="A134" s="89"/>
      <c r="B134" s="38"/>
      <c r="C134" s="41">
        <v>10</v>
      </c>
      <c r="D134" s="144">
        <v>283508</v>
      </c>
      <c r="E134" s="126">
        <f t="shared" si="22"/>
        <v>1.3719692066749944</v>
      </c>
      <c r="F134" s="134">
        <v>10227</v>
      </c>
      <c r="G134" s="94">
        <f t="shared" si="23"/>
        <v>4.6454517548347507</v>
      </c>
      <c r="H134" s="133">
        <v>52</v>
      </c>
      <c r="I134" s="94">
        <f t="shared" si="24"/>
        <v>0</v>
      </c>
      <c r="J134" s="133">
        <v>4303</v>
      </c>
      <c r="K134" s="94">
        <f t="shared" si="25"/>
        <v>7.2265138300523279</v>
      </c>
      <c r="L134" s="134">
        <v>2168</v>
      </c>
      <c r="M134" s="94">
        <f t="shared" si="26"/>
        <v>11.46529562982006</v>
      </c>
      <c r="N134" s="133">
        <v>1079</v>
      </c>
      <c r="O134" s="94">
        <f t="shared" si="27"/>
        <v>23.880597014925375</v>
      </c>
    </row>
    <row r="135" spans="1:15" ht="22.5" customHeight="1">
      <c r="A135" s="89"/>
      <c r="B135" s="38"/>
      <c r="C135" s="41">
        <v>11</v>
      </c>
      <c r="D135" s="144">
        <v>278718</v>
      </c>
      <c r="E135" s="126">
        <f t="shared" si="22"/>
        <v>-1.6860079278246953E-2</v>
      </c>
      <c r="F135" s="134">
        <v>9975</v>
      </c>
      <c r="G135" s="94">
        <f t="shared" si="23"/>
        <v>-16.708416833667339</v>
      </c>
      <c r="H135" s="133">
        <v>46</v>
      </c>
      <c r="I135" s="94">
        <f t="shared" si="24"/>
        <v>-61.344537815126053</v>
      </c>
      <c r="J135" s="133">
        <v>4142</v>
      </c>
      <c r="K135" s="94">
        <f t="shared" si="25"/>
        <v>-19.322165952473703</v>
      </c>
      <c r="L135" s="134">
        <v>1876</v>
      </c>
      <c r="M135" s="94">
        <f t="shared" si="26"/>
        <v>-16.954404603806992</v>
      </c>
      <c r="N135" s="133">
        <v>1029</v>
      </c>
      <c r="O135" s="94">
        <f t="shared" si="27"/>
        <v>-16.341463414634148</v>
      </c>
    </row>
    <row r="136" spans="1:15" ht="22.5" customHeight="1">
      <c r="A136" s="89"/>
      <c r="B136" s="38"/>
      <c r="C136" s="41">
        <v>12</v>
      </c>
      <c r="D136" s="144">
        <v>315007</v>
      </c>
      <c r="E136" s="126">
        <f t="shared" si="22"/>
        <v>-1.9830107660713137</v>
      </c>
      <c r="F136" s="134">
        <v>10679</v>
      </c>
      <c r="G136" s="94">
        <f t="shared" si="23"/>
        <v>-11.281880867325745</v>
      </c>
      <c r="H136" s="133">
        <v>179</v>
      </c>
      <c r="I136" s="94">
        <f t="shared" si="24"/>
        <v>-19.369369369369373</v>
      </c>
      <c r="J136" s="133">
        <v>4380</v>
      </c>
      <c r="K136" s="94">
        <f t="shared" si="25"/>
        <v>-11.282155154952401</v>
      </c>
      <c r="L136" s="134">
        <v>1721</v>
      </c>
      <c r="M136" s="94">
        <f t="shared" si="26"/>
        <v>-18.358633776091082</v>
      </c>
      <c r="N136" s="133">
        <v>1327</v>
      </c>
      <c r="O136" s="94">
        <f t="shared" si="27"/>
        <v>2.8682170542635665</v>
      </c>
    </row>
    <row r="137" spans="1:15" ht="22.5" customHeight="1">
      <c r="A137" s="113">
        <v>2021</v>
      </c>
      <c r="B137" s="45" t="s">
        <v>117</v>
      </c>
      <c r="C137" s="43">
        <v>1</v>
      </c>
      <c r="D137" s="146">
        <v>267760</v>
      </c>
      <c r="E137" s="152">
        <f t="shared" si="22"/>
        <v>-6.7600366329703672</v>
      </c>
      <c r="F137" s="141">
        <v>8438</v>
      </c>
      <c r="G137" s="118">
        <f t="shared" si="23"/>
        <v>-27.063704728152828</v>
      </c>
      <c r="H137" s="142">
        <v>85</v>
      </c>
      <c r="I137" s="118">
        <f t="shared" si="24"/>
        <v>-55.958549222797927</v>
      </c>
      <c r="J137" s="142">
        <v>3741</v>
      </c>
      <c r="K137" s="118">
        <f t="shared" si="25"/>
        <v>-30.296254891000562</v>
      </c>
      <c r="L137" s="141">
        <v>1377</v>
      </c>
      <c r="M137" s="118">
        <f t="shared" si="26"/>
        <v>-27.181385510312005</v>
      </c>
      <c r="N137" s="142">
        <v>912</v>
      </c>
      <c r="O137" s="118">
        <f t="shared" si="27"/>
        <v>-10.412573673870329</v>
      </c>
    </row>
    <row r="138" spans="1:15" ht="22.5" customHeight="1">
      <c r="A138" s="89"/>
      <c r="B138" s="38"/>
      <c r="C138" s="41">
        <v>2</v>
      </c>
      <c r="D138" s="144">
        <v>252451</v>
      </c>
      <c r="E138" s="126">
        <f t="shared" si="22"/>
        <v>-7.0966198686220006</v>
      </c>
      <c r="F138" s="134">
        <v>6707</v>
      </c>
      <c r="G138" s="94">
        <f t="shared" si="23"/>
        <v>-16.005009392611147</v>
      </c>
      <c r="H138" s="133">
        <v>59</v>
      </c>
      <c r="I138" s="94">
        <f t="shared" si="24"/>
        <v>15.686274509803933</v>
      </c>
      <c r="J138" s="133">
        <v>2947</v>
      </c>
      <c r="K138" s="94">
        <f t="shared" si="25"/>
        <v>-19.082921471718841</v>
      </c>
      <c r="L138" s="134">
        <v>1157</v>
      </c>
      <c r="M138" s="94">
        <f t="shared" si="26"/>
        <v>-10.310077519379846</v>
      </c>
      <c r="N138" s="133">
        <v>647</v>
      </c>
      <c r="O138" s="94">
        <f t="shared" si="27"/>
        <v>3.1897926634768758</v>
      </c>
    </row>
    <row r="139" spans="1:15" ht="22.5" customHeight="1">
      <c r="A139" s="89"/>
      <c r="B139" s="38"/>
      <c r="C139" s="41">
        <v>3</v>
      </c>
      <c r="D139" s="144">
        <v>309800</v>
      </c>
      <c r="E139" s="126">
        <f>(D139/D127-1)*100</f>
        <v>6.0181921468512867</v>
      </c>
      <c r="F139" s="134">
        <v>9991</v>
      </c>
      <c r="G139" s="94">
        <f>(F139/F127-1)*100</f>
        <v>4.8703684265770875</v>
      </c>
      <c r="H139" s="134">
        <v>25</v>
      </c>
      <c r="I139" s="94">
        <f>(H139/H127-1)*100</f>
        <v>-85.875706214689259</v>
      </c>
      <c r="J139" s="134">
        <v>4597</v>
      </c>
      <c r="K139" s="94">
        <f>(J139/J127-1)*100</f>
        <v>5.0262737034498572</v>
      </c>
      <c r="L139" s="134">
        <v>1761</v>
      </c>
      <c r="M139" s="94">
        <f>(L139/L127-1)*100</f>
        <v>12.094207511139409</v>
      </c>
      <c r="N139" s="134">
        <v>758</v>
      </c>
      <c r="O139" s="94">
        <f>(N139/N127-1)*100</f>
        <v>22.852512155591565</v>
      </c>
    </row>
    <row r="140" spans="1:15" ht="22.5" customHeight="1">
      <c r="A140" s="89"/>
      <c r="B140" s="38"/>
      <c r="C140" s="41">
        <v>4</v>
      </c>
      <c r="D140" s="144">
        <v>301043</v>
      </c>
      <c r="E140" s="147">
        <f>(D140/D128-1)*100</f>
        <v>12.362180037473603</v>
      </c>
      <c r="F140" s="134">
        <v>9285</v>
      </c>
      <c r="G140" s="94">
        <f>(F140/F128-1)*100</f>
        <v>84.372517871326451</v>
      </c>
      <c r="H140" s="134">
        <v>238</v>
      </c>
      <c r="I140" s="94">
        <f>(H140/H128-1)*100</f>
        <v>40.828402366863912</v>
      </c>
      <c r="J140" s="134">
        <v>3375</v>
      </c>
      <c r="K140" s="94">
        <f>(J140/J128-1)*100</f>
        <v>103.92749244712989</v>
      </c>
      <c r="L140" s="134">
        <v>1946</v>
      </c>
      <c r="M140" s="94">
        <f>(L140/L128-1)*100</f>
        <v>151.09677419354836</v>
      </c>
      <c r="N140" s="134">
        <v>863</v>
      </c>
      <c r="O140" s="94">
        <f>(N140/N128-1)*100</f>
        <v>75.050709939148064</v>
      </c>
    </row>
    <row r="141" spans="1:15" ht="22.5" customHeight="1">
      <c r="A141" s="89"/>
      <c r="B141" s="38"/>
      <c r="C141" s="41">
        <v>5</v>
      </c>
      <c r="D141" s="144">
        <v>281063</v>
      </c>
      <c r="E141" s="126">
        <f>(D141/D129-1)*100</f>
        <v>11.525412968172777</v>
      </c>
      <c r="F141" s="134">
        <v>8480</v>
      </c>
      <c r="G141" s="94">
        <f>(F141/F129-1)*100</f>
        <v>13.779686032470151</v>
      </c>
      <c r="H141" s="134">
        <v>16</v>
      </c>
      <c r="I141" s="94">
        <f>(H141/H129-1)*100</f>
        <v>45.45454545454546</v>
      </c>
      <c r="J141" s="134">
        <v>2951</v>
      </c>
      <c r="K141" s="94">
        <f>(J141/J129-1)*100</f>
        <v>18.087234893957582</v>
      </c>
      <c r="L141" s="134">
        <v>1979</v>
      </c>
      <c r="M141" s="94">
        <f>(L141/L129-1)*100</f>
        <v>24.85804416403785</v>
      </c>
      <c r="N141" s="134">
        <v>945</v>
      </c>
      <c r="O141" s="94">
        <f>(N141/N129-1)*100</f>
        <v>7.5085324232081918</v>
      </c>
    </row>
    <row r="142" spans="1:15" ht="22.5" customHeight="1">
      <c r="A142" s="89"/>
      <c r="B142" s="38"/>
      <c r="C142" s="41">
        <v>6</v>
      </c>
      <c r="D142" s="144">
        <v>260285</v>
      </c>
      <c r="E142" s="126">
        <f>(D142/D130-1)*100</f>
        <v>-4.9010043880321046</v>
      </c>
      <c r="F142" s="134">
        <v>8767</v>
      </c>
      <c r="G142" s="94">
        <f>(F142/F130-1)*100</f>
        <v>-15.441743827160492</v>
      </c>
      <c r="H142" s="134">
        <v>268</v>
      </c>
      <c r="I142" s="94">
        <f>(H142/H130-1)*100</f>
        <v>312.30769230769226</v>
      </c>
      <c r="J142" s="134">
        <v>2839</v>
      </c>
      <c r="K142" s="94">
        <f>(J142/J130-1)*100</f>
        <v>-19.483834373227449</v>
      </c>
      <c r="L142" s="134">
        <v>2136</v>
      </c>
      <c r="M142" s="94">
        <f>(L142/L130-1)*100</f>
        <v>-14.73053892215569</v>
      </c>
      <c r="N142" s="134">
        <v>978</v>
      </c>
      <c r="O142" s="94">
        <f>(N142/N130-1)*100</f>
        <v>-21.822541966426854</v>
      </c>
    </row>
    <row r="143" spans="1:15" ht="22.5" customHeight="1">
      <c r="A143" s="89"/>
      <c r="B143" s="38"/>
      <c r="C143" s="41">
        <v>7</v>
      </c>
      <c r="D143" s="144">
        <v>267710</v>
      </c>
      <c r="E143" s="126">
        <f>(D143/D131-1)*100</f>
        <v>0.30461189147874546</v>
      </c>
      <c r="F143" s="134">
        <v>8663</v>
      </c>
      <c r="G143" s="94">
        <f>(F143/F131-1)*100</f>
        <v>3.2292659675881685</v>
      </c>
      <c r="H143" s="134">
        <v>313</v>
      </c>
      <c r="I143" s="94">
        <f>(H143/H131-1)*100</f>
        <v>979.31034482758616</v>
      </c>
      <c r="J143" s="134">
        <v>2812</v>
      </c>
      <c r="K143" s="94">
        <f>(J143/J131-1)*100</f>
        <v>1.0420409629895877</v>
      </c>
      <c r="L143" s="134">
        <v>2093</v>
      </c>
      <c r="M143" s="94">
        <f>(L143/L131-1)*100</f>
        <v>7.6646090534979505</v>
      </c>
      <c r="N143" s="134">
        <v>987</v>
      </c>
      <c r="O143" s="94">
        <f>(N143/N131-1)*100</f>
        <v>1.4388489208633004</v>
      </c>
    </row>
    <row r="144" spans="1:15" ht="22.5" customHeight="1">
      <c r="A144" s="89"/>
      <c r="B144" s="38"/>
      <c r="C144" s="41">
        <v>8</v>
      </c>
      <c r="D144" s="144">
        <v>266638</v>
      </c>
      <c r="E144" s="126">
        <f t="shared" ref="E144:O148" si="28">(D144/D132-1)*100</f>
        <v>-3.5178752352004627</v>
      </c>
      <c r="F144" s="134">
        <v>6268</v>
      </c>
      <c r="G144" s="126">
        <f t="shared" si="28"/>
        <v>-12.015721504772603</v>
      </c>
      <c r="H144" s="134">
        <v>478</v>
      </c>
      <c r="I144" s="126">
        <f t="shared" si="28"/>
        <v>392.78350515463922</v>
      </c>
      <c r="J144" s="134">
        <v>1775</v>
      </c>
      <c r="K144" s="126">
        <f t="shared" si="28"/>
        <v>-23.126894759636208</v>
      </c>
      <c r="L144" s="134">
        <v>1316</v>
      </c>
      <c r="M144" s="126">
        <f t="shared" si="28"/>
        <v>-17.801374141161773</v>
      </c>
      <c r="N144" s="134">
        <v>687</v>
      </c>
      <c r="O144" s="126">
        <f t="shared" si="28"/>
        <v>-23.154362416107389</v>
      </c>
    </row>
    <row r="145" spans="1:15" ht="22.5" customHeight="1">
      <c r="A145" s="89"/>
      <c r="B145" s="38"/>
      <c r="C145" s="41">
        <v>9</v>
      </c>
      <c r="D145" s="144">
        <v>265306</v>
      </c>
      <c r="E145" s="126">
        <f t="shared" si="28"/>
        <v>-1.688634603483985</v>
      </c>
      <c r="F145" s="134">
        <v>6640</v>
      </c>
      <c r="G145" s="126">
        <f t="shared" si="28"/>
        <v>-8.5021358688163176</v>
      </c>
      <c r="H145" s="134">
        <v>242</v>
      </c>
      <c r="I145" s="126">
        <f t="shared" si="28"/>
        <v>-6.2015503875968996</v>
      </c>
      <c r="J145" s="134">
        <v>2199</v>
      </c>
      <c r="K145" s="126">
        <f t="shared" si="28"/>
        <v>-18.100558659217882</v>
      </c>
      <c r="L145" s="134">
        <v>1362</v>
      </c>
      <c r="M145" s="126">
        <f t="shared" si="28"/>
        <v>-7.5356415478615046</v>
      </c>
      <c r="N145" s="134">
        <v>730</v>
      </c>
      <c r="O145" s="126">
        <f t="shared" si="28"/>
        <v>-10.757946210268955</v>
      </c>
    </row>
    <row r="146" spans="1:15" ht="22.5" customHeight="1">
      <c r="A146" s="89"/>
      <c r="B146" s="38"/>
      <c r="C146" s="41">
        <v>10</v>
      </c>
      <c r="D146" s="144">
        <v>281996</v>
      </c>
      <c r="E146" s="126">
        <f t="shared" si="28"/>
        <v>-0.53331828378740953</v>
      </c>
      <c r="F146" s="134">
        <v>9316</v>
      </c>
      <c r="G146" s="126">
        <f t="shared" si="28"/>
        <v>-8.9077930967047969</v>
      </c>
      <c r="H146" s="134">
        <v>17</v>
      </c>
      <c r="I146" s="126">
        <f t="shared" si="28"/>
        <v>-67.307692307692307</v>
      </c>
      <c r="J146" s="134">
        <v>3797</v>
      </c>
      <c r="K146" s="126">
        <f t="shared" si="28"/>
        <v>-11.759237741110852</v>
      </c>
      <c r="L146" s="134">
        <v>1964</v>
      </c>
      <c r="M146" s="126">
        <f t="shared" si="28"/>
        <v>-9.4095940959409532</v>
      </c>
      <c r="N146" s="134">
        <v>946</v>
      </c>
      <c r="O146" s="126">
        <f t="shared" si="28"/>
        <v>-12.326227988878591</v>
      </c>
    </row>
    <row r="147" spans="1:15" ht="22.5" customHeight="1">
      <c r="A147" s="89"/>
      <c r="B147" s="38"/>
      <c r="C147" s="41">
        <v>11</v>
      </c>
      <c r="D147" s="144">
        <v>277029</v>
      </c>
      <c r="E147" s="126">
        <f t="shared" si="28"/>
        <v>-0.60598884894409455</v>
      </c>
      <c r="F147" s="134">
        <v>10950</v>
      </c>
      <c r="G147" s="94">
        <f t="shared" si="28"/>
        <v>9.7744360902255689</v>
      </c>
      <c r="H147" s="134">
        <v>39</v>
      </c>
      <c r="I147" s="94">
        <f t="shared" si="28"/>
        <v>-15.217391304347828</v>
      </c>
      <c r="J147" s="134">
        <v>4876</v>
      </c>
      <c r="K147" s="94">
        <f t="shared" si="28"/>
        <v>17.720907774022223</v>
      </c>
      <c r="L147" s="134">
        <v>1850</v>
      </c>
      <c r="M147" s="94">
        <f t="shared" si="28"/>
        <v>-1.3859275053304865</v>
      </c>
      <c r="N147" s="134">
        <v>1283</v>
      </c>
      <c r="O147" s="94">
        <f t="shared" si="28"/>
        <v>24.684159378036917</v>
      </c>
    </row>
    <row r="148" spans="1:15" ht="22.5" customHeight="1">
      <c r="A148" s="89"/>
      <c r="B148" s="38"/>
      <c r="C148" s="41">
        <v>12</v>
      </c>
      <c r="D148" s="144">
        <v>317206</v>
      </c>
      <c r="E148" s="126">
        <f t="shared" si="28"/>
        <v>0.69807972521245265</v>
      </c>
      <c r="F148" s="134">
        <v>11000</v>
      </c>
      <c r="G148" s="94">
        <f t="shared" si="28"/>
        <v>3.0058994287854635</v>
      </c>
      <c r="H148" s="134">
        <v>151</v>
      </c>
      <c r="I148" s="94">
        <f t="shared" si="28"/>
        <v>-15.642458100558654</v>
      </c>
      <c r="J148" s="134">
        <v>4685</v>
      </c>
      <c r="K148" s="94">
        <f t="shared" si="28"/>
        <v>6.9634703196347125</v>
      </c>
      <c r="L148" s="134">
        <v>1857</v>
      </c>
      <c r="M148" s="94">
        <f t="shared" si="28"/>
        <v>7.9023823358512546</v>
      </c>
      <c r="N148" s="134">
        <v>1244</v>
      </c>
      <c r="O148" s="94">
        <f t="shared" si="28"/>
        <v>-6.2547098718914835</v>
      </c>
    </row>
    <row r="149" spans="1:15" ht="22.5" customHeight="1">
      <c r="A149" s="113">
        <v>2022</v>
      </c>
      <c r="B149" s="45" t="s">
        <v>117</v>
      </c>
      <c r="C149" s="43">
        <v>1</v>
      </c>
      <c r="D149" s="146"/>
      <c r="E149" s="124"/>
      <c r="F149" s="141"/>
      <c r="G149" s="118"/>
      <c r="H149" s="141"/>
      <c r="I149" s="118"/>
      <c r="J149" s="141"/>
      <c r="K149" s="118"/>
      <c r="L149" s="141"/>
      <c r="M149" s="118"/>
      <c r="N149" s="141"/>
      <c r="O149" s="118"/>
    </row>
    <row r="150" spans="1:15" ht="22.5" customHeight="1">
      <c r="A150" s="89"/>
      <c r="B150" s="38"/>
      <c r="C150" s="41">
        <v>2</v>
      </c>
      <c r="D150" s="144"/>
      <c r="E150" s="126"/>
      <c r="F150" s="134"/>
      <c r="G150" s="94"/>
      <c r="H150" s="134"/>
      <c r="I150" s="94"/>
      <c r="J150" s="134"/>
      <c r="K150" s="94"/>
      <c r="L150" s="134"/>
      <c r="M150" s="94"/>
      <c r="N150" s="134"/>
      <c r="O150" s="94"/>
    </row>
    <row r="151" spans="1:15" ht="22.5" customHeight="1">
      <c r="A151" s="89"/>
      <c r="B151" s="38"/>
      <c r="C151" s="41">
        <v>3</v>
      </c>
      <c r="D151" s="144"/>
      <c r="E151" s="126"/>
      <c r="F151" s="134"/>
      <c r="G151" s="94"/>
      <c r="H151" s="134"/>
      <c r="I151" s="94"/>
      <c r="J151" s="134"/>
      <c r="K151" s="94"/>
      <c r="L151" s="134"/>
      <c r="M151" s="94"/>
      <c r="N151" s="134"/>
      <c r="O151" s="94"/>
    </row>
    <row r="152" spans="1:15" ht="22.5" customHeight="1">
      <c r="A152" s="89"/>
      <c r="B152" s="38"/>
      <c r="C152" s="41">
        <v>4</v>
      </c>
      <c r="D152" s="144"/>
      <c r="E152" s="126"/>
      <c r="F152" s="134"/>
      <c r="G152" s="94"/>
      <c r="H152" s="134"/>
      <c r="I152" s="94"/>
      <c r="J152" s="134"/>
      <c r="K152" s="94"/>
      <c r="L152" s="134"/>
      <c r="M152" s="94"/>
      <c r="N152" s="134"/>
      <c r="O152" s="94"/>
    </row>
    <row r="153" spans="1:15" ht="22.5" customHeight="1">
      <c r="A153" s="89"/>
      <c r="B153" s="38"/>
      <c r="C153" s="41">
        <v>5</v>
      </c>
      <c r="D153" s="144"/>
      <c r="E153" s="126"/>
      <c r="F153" s="134"/>
      <c r="G153" s="94"/>
      <c r="H153" s="134"/>
      <c r="I153" s="94"/>
      <c r="J153" s="134"/>
      <c r="K153" s="94"/>
      <c r="L153" s="134"/>
      <c r="M153" s="94"/>
      <c r="N153" s="134"/>
      <c r="O153" s="94"/>
    </row>
    <row r="154" spans="1:15" ht="22.5" customHeight="1">
      <c r="A154" s="89"/>
      <c r="B154" s="38"/>
      <c r="C154" s="41">
        <v>6</v>
      </c>
      <c r="D154" s="144"/>
      <c r="E154" s="126"/>
      <c r="F154" s="134"/>
      <c r="G154" s="94"/>
      <c r="H154" s="134"/>
      <c r="I154" s="94"/>
      <c r="J154" s="134"/>
      <c r="K154" s="94"/>
      <c r="L154" s="134"/>
      <c r="M154" s="94"/>
      <c r="N154" s="134"/>
      <c r="O154" s="94"/>
    </row>
    <row r="155" spans="1:15" ht="22.5" customHeight="1">
      <c r="A155" s="89"/>
      <c r="B155" s="38"/>
      <c r="C155" s="41">
        <v>7</v>
      </c>
      <c r="D155" s="144"/>
      <c r="E155" s="126"/>
      <c r="F155" s="134"/>
      <c r="G155" s="94"/>
      <c r="H155" s="134"/>
      <c r="I155" s="94"/>
      <c r="J155" s="134"/>
      <c r="K155" s="94"/>
      <c r="L155" s="134"/>
      <c r="M155" s="94"/>
      <c r="N155" s="134"/>
      <c r="O155" s="94"/>
    </row>
    <row r="156" spans="1:15" ht="22.5" customHeight="1">
      <c r="A156" s="89"/>
      <c r="B156" s="38"/>
      <c r="C156" s="41">
        <v>8</v>
      </c>
      <c r="D156" s="144"/>
      <c r="E156" s="126"/>
      <c r="F156" s="134"/>
      <c r="G156" s="94"/>
      <c r="H156" s="134"/>
      <c r="I156" s="94"/>
      <c r="J156" s="134"/>
      <c r="K156" s="94"/>
      <c r="L156" s="134"/>
      <c r="M156" s="94"/>
      <c r="N156" s="134"/>
      <c r="O156" s="94"/>
    </row>
    <row r="157" spans="1:15" ht="22.5" customHeight="1">
      <c r="A157" s="89"/>
      <c r="B157" s="38"/>
      <c r="C157" s="41">
        <v>9</v>
      </c>
      <c r="D157" s="144"/>
      <c r="E157" s="126"/>
      <c r="F157" s="134"/>
      <c r="G157" s="94"/>
      <c r="H157" s="134"/>
      <c r="I157" s="94"/>
      <c r="J157" s="134"/>
      <c r="K157" s="94"/>
      <c r="L157" s="134"/>
      <c r="M157" s="94"/>
      <c r="N157" s="134"/>
      <c r="O157" s="94"/>
    </row>
    <row r="158" spans="1:15" ht="22.5" customHeight="1">
      <c r="A158" s="89"/>
      <c r="B158" s="38"/>
      <c r="C158" s="41">
        <v>10</v>
      </c>
      <c r="D158" s="144"/>
      <c r="E158" s="126"/>
      <c r="F158" s="134"/>
      <c r="G158" s="94"/>
      <c r="H158" s="134"/>
      <c r="I158" s="94"/>
      <c r="J158" s="134"/>
      <c r="K158" s="94"/>
      <c r="L158" s="134"/>
      <c r="M158" s="94"/>
      <c r="N158" s="134"/>
      <c r="O158" s="94"/>
    </row>
    <row r="159" spans="1:15" ht="22.5" customHeight="1">
      <c r="A159" s="89"/>
      <c r="B159" s="38"/>
      <c r="C159" s="41">
        <v>11</v>
      </c>
      <c r="D159" s="144"/>
      <c r="E159" s="126"/>
      <c r="F159" s="134"/>
      <c r="G159" s="94"/>
      <c r="H159" s="134"/>
      <c r="I159" s="94"/>
      <c r="J159" s="134"/>
      <c r="K159" s="94"/>
      <c r="L159" s="134"/>
      <c r="M159" s="94"/>
      <c r="N159" s="134"/>
      <c r="O159" s="94"/>
    </row>
    <row r="160" spans="1:15" ht="22.5" customHeight="1">
      <c r="A160" s="103"/>
      <c r="B160" s="79"/>
      <c r="C160" s="30">
        <v>12</v>
      </c>
      <c r="D160" s="153"/>
      <c r="E160" s="128"/>
      <c r="F160" s="137"/>
      <c r="G160" s="110"/>
      <c r="H160" s="137"/>
      <c r="I160" s="110"/>
      <c r="J160" s="137"/>
      <c r="K160" s="110"/>
      <c r="L160" s="137"/>
      <c r="M160" s="110"/>
      <c r="N160" s="137"/>
      <c r="O160" s="110"/>
    </row>
    <row r="161" spans="1:15" ht="22.5" hidden="1" customHeight="1">
      <c r="A161" s="113">
        <v>2023</v>
      </c>
      <c r="B161" s="45" t="s">
        <v>117</v>
      </c>
      <c r="C161" s="43">
        <v>1</v>
      </c>
      <c r="D161" s="146"/>
      <c r="E161" s="124"/>
      <c r="F161" s="141"/>
      <c r="G161" s="118"/>
      <c r="H161" s="141"/>
      <c r="I161" s="118"/>
      <c r="J161" s="141"/>
      <c r="K161" s="118"/>
      <c r="L161" s="141"/>
      <c r="M161" s="118"/>
      <c r="N161" s="141"/>
      <c r="O161" s="118"/>
    </row>
    <row r="162" spans="1:15" ht="22.5" hidden="1" customHeight="1">
      <c r="A162" s="89"/>
      <c r="B162" s="38"/>
      <c r="C162" s="41">
        <v>2</v>
      </c>
      <c r="D162" s="144"/>
      <c r="E162" s="126"/>
      <c r="F162" s="134"/>
      <c r="G162" s="94"/>
      <c r="H162" s="134"/>
      <c r="I162" s="94"/>
      <c r="J162" s="134"/>
      <c r="K162" s="94"/>
      <c r="L162" s="134"/>
      <c r="M162" s="94"/>
      <c r="N162" s="134"/>
      <c r="O162" s="94"/>
    </row>
    <row r="163" spans="1:15" ht="22.5" hidden="1" customHeight="1">
      <c r="A163" s="89"/>
      <c r="B163" s="38"/>
      <c r="C163" s="41">
        <v>3</v>
      </c>
      <c r="D163" s="144"/>
      <c r="E163" s="126"/>
      <c r="F163" s="134"/>
      <c r="G163" s="94"/>
      <c r="H163" s="134"/>
      <c r="I163" s="94"/>
      <c r="J163" s="134"/>
      <c r="K163" s="94"/>
      <c r="L163" s="134"/>
      <c r="M163" s="94"/>
      <c r="N163" s="134"/>
      <c r="O163" s="94"/>
    </row>
    <row r="164" spans="1:15" ht="22.5" hidden="1" customHeight="1">
      <c r="A164" s="89"/>
      <c r="B164" s="38"/>
      <c r="C164" s="41">
        <v>4</v>
      </c>
      <c r="D164" s="144"/>
      <c r="E164" s="126"/>
      <c r="F164" s="134"/>
      <c r="G164" s="94"/>
      <c r="H164" s="134"/>
      <c r="I164" s="94"/>
      <c r="J164" s="134"/>
      <c r="K164" s="94"/>
      <c r="L164" s="134"/>
      <c r="M164" s="94"/>
      <c r="N164" s="134"/>
      <c r="O164" s="94"/>
    </row>
    <row r="165" spans="1:15" ht="22.5" hidden="1" customHeight="1">
      <c r="A165" s="89"/>
      <c r="B165" s="38"/>
      <c r="C165" s="41">
        <v>5</v>
      </c>
      <c r="D165" s="144"/>
      <c r="E165" s="126"/>
      <c r="F165" s="134"/>
      <c r="G165" s="94"/>
      <c r="H165" s="134"/>
      <c r="I165" s="94"/>
      <c r="J165" s="134"/>
      <c r="K165" s="94"/>
      <c r="L165" s="134"/>
      <c r="M165" s="94"/>
      <c r="N165" s="134"/>
      <c r="O165" s="94"/>
    </row>
    <row r="166" spans="1:15" ht="22.5" hidden="1" customHeight="1">
      <c r="A166" s="89"/>
      <c r="B166" s="38"/>
      <c r="C166" s="41">
        <v>6</v>
      </c>
      <c r="D166" s="144"/>
      <c r="E166" s="126"/>
      <c r="F166" s="134"/>
      <c r="G166" s="94"/>
      <c r="H166" s="134"/>
      <c r="I166" s="94"/>
      <c r="J166" s="134"/>
      <c r="K166" s="94"/>
      <c r="L166" s="134"/>
      <c r="M166" s="94"/>
      <c r="N166" s="134"/>
      <c r="O166" s="94"/>
    </row>
    <row r="167" spans="1:15" ht="22.5" hidden="1" customHeight="1">
      <c r="A167" s="89"/>
      <c r="B167" s="38"/>
      <c r="C167" s="41">
        <v>7</v>
      </c>
      <c r="D167" s="144"/>
      <c r="E167" s="126"/>
      <c r="F167" s="134"/>
      <c r="G167" s="94"/>
      <c r="H167" s="134"/>
      <c r="I167" s="94"/>
      <c r="J167" s="134"/>
      <c r="K167" s="94"/>
      <c r="L167" s="134"/>
      <c r="M167" s="94"/>
      <c r="N167" s="134"/>
      <c r="O167" s="94"/>
    </row>
    <row r="168" spans="1:15" ht="22.5" hidden="1" customHeight="1">
      <c r="A168" s="89"/>
      <c r="B168" s="38"/>
      <c r="C168" s="41">
        <v>8</v>
      </c>
      <c r="D168" s="144"/>
      <c r="E168" s="126"/>
      <c r="F168" s="134"/>
      <c r="G168" s="94"/>
      <c r="H168" s="134"/>
      <c r="I168" s="94"/>
      <c r="J168" s="134"/>
      <c r="K168" s="94"/>
      <c r="L168" s="134"/>
      <c r="M168" s="94"/>
      <c r="N168" s="134"/>
      <c r="O168" s="94"/>
    </row>
    <row r="169" spans="1:15" ht="22.5" hidden="1" customHeight="1">
      <c r="A169" s="89"/>
      <c r="B169" s="38"/>
      <c r="C169" s="41">
        <v>9</v>
      </c>
      <c r="D169" s="144"/>
      <c r="E169" s="126"/>
      <c r="F169" s="134"/>
      <c r="G169" s="94"/>
      <c r="H169" s="134"/>
      <c r="I169" s="94"/>
      <c r="J169" s="134"/>
      <c r="K169" s="94"/>
      <c r="L169" s="134"/>
      <c r="M169" s="94"/>
      <c r="N169" s="134"/>
      <c r="O169" s="94"/>
    </row>
    <row r="170" spans="1:15" ht="22.5" hidden="1" customHeight="1">
      <c r="A170" s="89"/>
      <c r="B170" s="38"/>
      <c r="C170" s="41">
        <v>10</v>
      </c>
      <c r="D170" s="144"/>
      <c r="E170" s="126"/>
      <c r="F170" s="134"/>
      <c r="G170" s="94"/>
      <c r="H170" s="134"/>
      <c r="I170" s="94"/>
      <c r="J170" s="134"/>
      <c r="K170" s="94"/>
      <c r="L170" s="134"/>
      <c r="M170" s="94"/>
      <c r="N170" s="134"/>
      <c r="O170" s="94"/>
    </row>
    <row r="171" spans="1:15" ht="22.5" hidden="1" customHeight="1">
      <c r="A171" s="89"/>
      <c r="B171" s="38"/>
      <c r="C171" s="41">
        <v>11</v>
      </c>
      <c r="D171" s="144"/>
      <c r="E171" s="126"/>
      <c r="F171" s="134"/>
      <c r="G171" s="94"/>
      <c r="H171" s="134"/>
      <c r="I171" s="94"/>
      <c r="J171" s="134"/>
      <c r="K171" s="94"/>
      <c r="L171" s="134"/>
      <c r="M171" s="94"/>
      <c r="N171" s="134"/>
      <c r="O171" s="94"/>
    </row>
    <row r="172" spans="1:15" ht="22.5" hidden="1" customHeight="1">
      <c r="A172" s="103"/>
      <c r="B172" s="79"/>
      <c r="C172" s="30">
        <v>12</v>
      </c>
      <c r="D172" s="153"/>
      <c r="E172" s="154"/>
      <c r="F172" s="137"/>
      <c r="G172" s="110"/>
      <c r="H172" s="137"/>
      <c r="I172" s="110"/>
      <c r="J172" s="137"/>
      <c r="K172" s="110"/>
      <c r="L172" s="137"/>
      <c r="M172" s="110"/>
      <c r="N172" s="137"/>
      <c r="O172" s="110"/>
    </row>
    <row r="173" spans="1:15" ht="22.5" customHeight="1">
      <c r="A173" s="657" t="s">
        <v>269</v>
      </c>
      <c r="B173" s="658"/>
      <c r="C173" s="658"/>
      <c r="D173" s="658"/>
      <c r="E173" s="658"/>
      <c r="F173" s="658"/>
      <c r="G173" s="658"/>
      <c r="H173" s="658"/>
      <c r="I173" s="658"/>
      <c r="J173" s="658"/>
      <c r="K173" s="658"/>
      <c r="L173" s="658"/>
      <c r="M173" s="658"/>
      <c r="N173" s="145"/>
      <c r="O173" s="125"/>
    </row>
    <row r="174" spans="1:15" ht="22.5" customHeight="1">
      <c r="A174" s="657" t="s">
        <v>270</v>
      </c>
      <c r="B174" s="658"/>
      <c r="C174" s="658"/>
      <c r="D174" s="658"/>
      <c r="E174" s="658"/>
      <c r="F174" s="658"/>
      <c r="G174" s="658"/>
      <c r="H174" s="658"/>
      <c r="I174" s="658"/>
      <c r="J174" s="658"/>
      <c r="K174" s="658"/>
      <c r="L174" s="658"/>
      <c r="M174" s="658"/>
    </row>
    <row r="175" spans="1:15" ht="20.100000000000001" customHeight="1">
      <c r="A175" s="658" t="s">
        <v>271</v>
      </c>
      <c r="B175" s="658"/>
      <c r="C175" s="658"/>
      <c r="D175" s="658"/>
      <c r="E175" s="658"/>
      <c r="F175" s="658"/>
      <c r="G175" s="658"/>
      <c r="H175" s="658"/>
      <c r="I175" s="658"/>
      <c r="J175" s="658"/>
      <c r="K175" s="658"/>
      <c r="L175" s="658"/>
      <c r="M175" s="658"/>
      <c r="N175" s="658"/>
      <c r="O175" s="658"/>
    </row>
    <row r="176" spans="1:15" ht="20.100000000000001" customHeight="1">
      <c r="B176" s="656" t="s">
        <v>272</v>
      </c>
      <c r="C176" s="656"/>
      <c r="D176" s="656"/>
      <c r="E176" s="656"/>
      <c r="F176" s="656"/>
      <c r="G176" s="656"/>
      <c r="H176" s="656"/>
      <c r="I176" s="656"/>
      <c r="J176" s="656"/>
      <c r="K176" s="656"/>
      <c r="L176" s="656"/>
    </row>
    <row r="177" spans="1:25" ht="20.100000000000001" customHeight="1">
      <c r="A177" s="2" t="s">
        <v>273</v>
      </c>
      <c r="N177" s="656"/>
      <c r="O177" s="656"/>
      <c r="P177" s="656"/>
      <c r="Q177" s="656"/>
      <c r="R177" s="656"/>
      <c r="S177" s="656"/>
      <c r="T177" s="656"/>
      <c r="U177" s="656"/>
      <c r="V177" s="656"/>
      <c r="W177" s="656"/>
      <c r="X177" s="656"/>
      <c r="Y177" s="656"/>
    </row>
    <row r="178" spans="1:25" ht="20.100000000000001" customHeight="1">
      <c r="C178" s="2" t="s">
        <v>274</v>
      </c>
    </row>
  </sheetData>
  <mergeCells count="42">
    <mergeCell ref="A28:C28"/>
    <mergeCell ref="B176:L176"/>
    <mergeCell ref="N177:Y177"/>
    <mergeCell ref="A25:C25"/>
    <mergeCell ref="A23:C23"/>
    <mergeCell ref="A24:C24"/>
    <mergeCell ref="A27:C27"/>
    <mergeCell ref="A173:M173"/>
    <mergeCell ref="A174:M174"/>
    <mergeCell ref="A175:O175"/>
    <mergeCell ref="A14:C14"/>
    <mergeCell ref="A15:C15"/>
    <mergeCell ref="A16:C16"/>
    <mergeCell ref="A26:C26"/>
    <mergeCell ref="A17:C17"/>
    <mergeCell ref="A18:C18"/>
    <mergeCell ref="A19:C19"/>
    <mergeCell ref="A20:C20"/>
    <mergeCell ref="A21:C21"/>
    <mergeCell ref="A22:C22"/>
    <mergeCell ref="N10:N11"/>
    <mergeCell ref="O10:O11"/>
    <mergeCell ref="A11:B11"/>
    <mergeCell ref="A12:C12"/>
    <mergeCell ref="A13:C13"/>
    <mergeCell ref="I10:I11"/>
    <mergeCell ref="J10:J11"/>
    <mergeCell ref="K10:K11"/>
    <mergeCell ref="L10:L11"/>
    <mergeCell ref="M10:M11"/>
    <mergeCell ref="D10:D11"/>
    <mergeCell ref="E10:E11"/>
    <mergeCell ref="F10:F11"/>
    <mergeCell ref="G10:G11"/>
    <mergeCell ref="H10:H11"/>
    <mergeCell ref="A2:O2"/>
    <mergeCell ref="D4:E9"/>
    <mergeCell ref="F4:G9"/>
    <mergeCell ref="H4:I9"/>
    <mergeCell ref="J4:K9"/>
    <mergeCell ref="L4:M9"/>
    <mergeCell ref="N4:O9"/>
  </mergeCells>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49"/>
  <sheetViews>
    <sheetView showGridLines="0" zoomScaleNormal="100" zoomScaleSheetLayoutView="100" workbookViewId="0">
      <pane ySplit="4" topLeftCell="A5" activePane="bottomLeft" state="frozen"/>
      <selection pane="bottomLeft" activeCell="B41" sqref="B41"/>
    </sheetView>
  </sheetViews>
  <sheetFormatPr defaultRowHeight="13.5"/>
  <cols>
    <col min="1" max="5" width="17.625" style="2" customWidth="1"/>
    <col min="6" max="16384" width="9" style="2"/>
  </cols>
  <sheetData>
    <row r="1" spans="1:5" ht="24.95" customHeight="1">
      <c r="A1" s="200" t="s">
        <v>305</v>
      </c>
      <c r="B1" s="33"/>
      <c r="C1" s="6"/>
      <c r="D1" s="6"/>
      <c r="E1" s="15"/>
    </row>
    <row r="2" spans="1:5" ht="24.95" customHeight="1">
      <c r="A2" s="201" t="s">
        <v>306</v>
      </c>
      <c r="B2" s="33"/>
      <c r="C2" s="6"/>
      <c r="D2" s="6"/>
      <c r="E2" s="541" t="s">
        <v>2</v>
      </c>
    </row>
    <row r="3" spans="1:5" ht="15" customHeight="1" thickBot="1">
      <c r="A3" s="5"/>
      <c r="B3" s="6"/>
      <c r="C3" s="6"/>
      <c r="D3" s="6"/>
      <c r="E3" s="542"/>
    </row>
    <row r="4" spans="1:5" ht="50.1" customHeight="1" thickBot="1">
      <c r="A4" s="203" t="s">
        <v>311</v>
      </c>
      <c r="B4" s="204" t="s">
        <v>310</v>
      </c>
      <c r="C4" s="204" t="s">
        <v>309</v>
      </c>
      <c r="D4" s="204" t="s">
        <v>307</v>
      </c>
      <c r="E4" s="205" t="s">
        <v>308</v>
      </c>
    </row>
    <row r="5" spans="1:5" ht="15" customHeight="1">
      <c r="A5" s="160"/>
      <c r="B5" s="209"/>
      <c r="C5" s="206"/>
      <c r="D5" s="206"/>
      <c r="E5" s="206"/>
    </row>
    <row r="6" spans="1:5" ht="20.100000000000001" customHeight="1">
      <c r="A6" s="160">
        <v>1988</v>
      </c>
      <c r="B6" s="8">
        <v>62420</v>
      </c>
      <c r="C6" s="9">
        <v>56710</v>
      </c>
      <c r="D6" s="9">
        <v>44260</v>
      </c>
      <c r="E6" s="9">
        <v>54590</v>
      </c>
    </row>
    <row r="7" spans="1:5" ht="20.100000000000001" customHeight="1">
      <c r="A7" s="160">
        <v>1989</v>
      </c>
      <c r="B7" s="14">
        <v>57230</v>
      </c>
      <c r="C7" s="49">
        <v>51410</v>
      </c>
      <c r="D7" s="49">
        <v>40210</v>
      </c>
      <c r="E7" s="49">
        <v>51250</v>
      </c>
    </row>
    <row r="8" spans="1:5" ht="20.100000000000001" customHeight="1">
      <c r="A8" s="160">
        <v>1990</v>
      </c>
      <c r="B8" s="14">
        <v>52060</v>
      </c>
      <c r="C8" s="49">
        <v>48040</v>
      </c>
      <c r="D8" s="49">
        <v>36300</v>
      </c>
      <c r="E8" s="49">
        <v>45040</v>
      </c>
    </row>
    <row r="9" spans="1:5" ht="20.100000000000001" customHeight="1">
      <c r="A9" s="160">
        <v>1991</v>
      </c>
      <c r="B9" s="14">
        <v>44010</v>
      </c>
      <c r="C9" s="49">
        <v>39650</v>
      </c>
      <c r="D9" s="49">
        <v>32500</v>
      </c>
      <c r="E9" s="49">
        <v>37270</v>
      </c>
    </row>
    <row r="10" spans="1:5" ht="20.100000000000001" customHeight="1">
      <c r="A10" s="160">
        <v>1992</v>
      </c>
      <c r="B10" s="14">
        <v>34880</v>
      </c>
      <c r="C10" s="49">
        <v>31880</v>
      </c>
      <c r="D10" s="49">
        <v>22720</v>
      </c>
      <c r="E10" s="49">
        <v>28150</v>
      </c>
    </row>
    <row r="11" spans="1:5" ht="20.100000000000001" customHeight="1">
      <c r="A11" s="160">
        <v>1994</v>
      </c>
      <c r="B11" s="14">
        <v>19040</v>
      </c>
      <c r="C11" s="49">
        <v>16790</v>
      </c>
      <c r="D11" s="49">
        <v>13190</v>
      </c>
      <c r="E11" s="49">
        <v>14790</v>
      </c>
    </row>
    <row r="12" spans="1:5" ht="20.100000000000001" customHeight="1">
      <c r="A12" s="160">
        <v>1995</v>
      </c>
      <c r="B12" s="14">
        <v>13640</v>
      </c>
      <c r="C12" s="49">
        <v>12450</v>
      </c>
      <c r="D12" s="49">
        <v>9560</v>
      </c>
      <c r="E12" s="49">
        <v>9580</v>
      </c>
    </row>
    <row r="13" spans="1:5" ht="20.100000000000001" customHeight="1">
      <c r="A13" s="160">
        <v>1996</v>
      </c>
      <c r="B13" s="14">
        <v>7890</v>
      </c>
      <c r="C13" s="49">
        <v>6980</v>
      </c>
      <c r="D13" s="49">
        <v>5000</v>
      </c>
      <c r="E13" s="49">
        <v>6290</v>
      </c>
    </row>
    <row r="14" spans="1:5" ht="20.100000000000001" customHeight="1">
      <c r="A14" s="160">
        <v>1997</v>
      </c>
      <c r="B14" s="14">
        <v>6310</v>
      </c>
      <c r="C14" s="49">
        <v>5650</v>
      </c>
      <c r="D14" s="49">
        <v>4420</v>
      </c>
      <c r="E14" s="49">
        <v>5120</v>
      </c>
    </row>
    <row r="15" spans="1:5" ht="20.100000000000001" customHeight="1">
      <c r="A15" s="160">
        <v>1998</v>
      </c>
      <c r="B15" s="14">
        <v>5070</v>
      </c>
      <c r="C15" s="49">
        <v>4550</v>
      </c>
      <c r="D15" s="49">
        <v>3750</v>
      </c>
      <c r="E15" s="49">
        <v>4120</v>
      </c>
    </row>
    <row r="16" spans="1:5" ht="20.100000000000001" customHeight="1">
      <c r="A16" s="160">
        <v>1999</v>
      </c>
      <c r="B16" s="14">
        <v>4030</v>
      </c>
      <c r="C16" s="49">
        <v>3600</v>
      </c>
      <c r="D16" s="49">
        <v>2710</v>
      </c>
      <c r="E16" s="49">
        <v>3280</v>
      </c>
    </row>
    <row r="17" spans="1:5" ht="20.100000000000001" customHeight="1">
      <c r="A17" s="160">
        <v>2000</v>
      </c>
      <c r="B17" s="14">
        <v>3280</v>
      </c>
      <c r="C17" s="49">
        <v>2970</v>
      </c>
      <c r="D17" s="49">
        <v>2170</v>
      </c>
      <c r="E17" s="49">
        <v>2700</v>
      </c>
    </row>
    <row r="18" spans="1:5" ht="20.100000000000001" customHeight="1">
      <c r="A18" s="160">
        <v>2001</v>
      </c>
      <c r="B18" s="14">
        <v>2730</v>
      </c>
      <c r="C18" s="49">
        <v>2410</v>
      </c>
      <c r="D18" s="49">
        <v>1870</v>
      </c>
      <c r="E18" s="49">
        <v>2270</v>
      </c>
    </row>
    <row r="19" spans="1:5" ht="20.100000000000001" customHeight="1">
      <c r="A19" s="160">
        <v>2002</v>
      </c>
      <c r="B19" s="39">
        <v>2360</v>
      </c>
      <c r="C19" s="49">
        <v>1992</v>
      </c>
      <c r="D19" s="49">
        <v>1720</v>
      </c>
      <c r="E19" s="49">
        <v>1918</v>
      </c>
    </row>
    <row r="20" spans="1:5" ht="20.100000000000001" customHeight="1">
      <c r="A20" s="160">
        <v>2003</v>
      </c>
      <c r="B20" s="39">
        <v>2070</v>
      </c>
      <c r="C20" s="49">
        <v>1875</v>
      </c>
      <c r="D20" s="49">
        <v>1503</v>
      </c>
      <c r="E20" s="49">
        <v>1751</v>
      </c>
    </row>
    <row r="21" spans="1:5" ht="20.100000000000001" customHeight="1">
      <c r="A21" s="160">
        <v>2004</v>
      </c>
      <c r="B21" s="39">
        <v>1850</v>
      </c>
      <c r="C21" s="49">
        <v>1621</v>
      </c>
      <c r="D21" s="49">
        <v>1371</v>
      </c>
      <c r="E21" s="49">
        <v>1551</v>
      </c>
    </row>
    <row r="22" spans="1:5" ht="20.100000000000001" customHeight="1">
      <c r="A22" s="160">
        <v>2005</v>
      </c>
      <c r="B22" s="39">
        <v>1591</v>
      </c>
      <c r="C22" s="49">
        <v>1420</v>
      </c>
      <c r="D22" s="49">
        <v>1061</v>
      </c>
      <c r="E22" s="49">
        <v>1345</v>
      </c>
    </row>
    <row r="23" spans="1:5" ht="20.100000000000001" customHeight="1">
      <c r="A23" s="160">
        <v>2006</v>
      </c>
      <c r="B23" s="39">
        <v>1345</v>
      </c>
      <c r="C23" s="49">
        <v>1215</v>
      </c>
      <c r="D23" s="49">
        <v>852</v>
      </c>
      <c r="E23" s="49">
        <v>1102</v>
      </c>
    </row>
    <row r="24" spans="1:5" ht="20.100000000000001" customHeight="1">
      <c r="A24" s="160">
        <v>2007</v>
      </c>
      <c r="B24" s="39">
        <v>1169</v>
      </c>
      <c r="C24" s="49">
        <v>1052</v>
      </c>
      <c r="D24" s="49">
        <v>726</v>
      </c>
      <c r="E24" s="49">
        <v>988</v>
      </c>
    </row>
    <row r="25" spans="1:5" ht="20.100000000000001" customHeight="1">
      <c r="A25" s="160">
        <v>2008</v>
      </c>
      <c r="B25" s="39">
        <v>1021</v>
      </c>
      <c r="C25" s="36">
        <v>929</v>
      </c>
      <c r="D25" s="36">
        <v>613</v>
      </c>
      <c r="E25" s="36">
        <v>857</v>
      </c>
    </row>
    <row r="26" spans="1:5" ht="20.100000000000001" customHeight="1">
      <c r="A26" s="160">
        <v>2009</v>
      </c>
      <c r="B26" s="39">
        <v>915</v>
      </c>
      <c r="C26" s="36">
        <v>814</v>
      </c>
      <c r="D26" s="36">
        <v>647</v>
      </c>
      <c r="E26" s="36">
        <v>755</v>
      </c>
    </row>
    <row r="27" spans="1:5" ht="20.100000000000001" customHeight="1">
      <c r="A27" s="160">
        <v>2010</v>
      </c>
      <c r="B27" s="39">
        <v>756</v>
      </c>
      <c r="C27" s="36">
        <v>650</v>
      </c>
      <c r="D27" s="36">
        <v>494</v>
      </c>
      <c r="E27" s="36">
        <v>637</v>
      </c>
    </row>
    <row r="28" spans="1:5" ht="20.100000000000001" customHeight="1">
      <c r="A28" s="160">
        <v>2011</v>
      </c>
      <c r="B28" s="39">
        <v>627</v>
      </c>
      <c r="C28" s="36">
        <v>562</v>
      </c>
      <c r="D28" s="36">
        <v>358</v>
      </c>
      <c r="E28" s="36">
        <v>531</v>
      </c>
    </row>
    <row r="29" spans="1:5" ht="20.100000000000001" customHeight="1">
      <c r="A29" s="160">
        <v>2012</v>
      </c>
      <c r="B29" s="39">
        <v>571</v>
      </c>
      <c r="C29" s="36">
        <v>514</v>
      </c>
      <c r="D29" s="36">
        <v>319</v>
      </c>
      <c r="E29" s="36">
        <v>462</v>
      </c>
    </row>
    <row r="30" spans="1:5" ht="20.100000000000001" customHeight="1">
      <c r="A30" s="160">
        <v>2013</v>
      </c>
      <c r="B30" s="39">
        <v>486</v>
      </c>
      <c r="C30" s="36">
        <v>422</v>
      </c>
      <c r="D30" s="36">
        <v>260</v>
      </c>
      <c r="E30" s="36">
        <v>399</v>
      </c>
    </row>
    <row r="31" spans="1:5" ht="20.100000000000001" customHeight="1">
      <c r="A31" s="160">
        <v>2014</v>
      </c>
      <c r="B31" s="39">
        <v>393</v>
      </c>
      <c r="C31" s="36">
        <v>359</v>
      </c>
      <c r="D31" s="36">
        <v>230</v>
      </c>
      <c r="E31" s="36">
        <v>328</v>
      </c>
    </row>
    <row r="32" spans="1:5" ht="20.100000000000001" customHeight="1">
      <c r="A32" s="160">
        <v>2015</v>
      </c>
      <c r="B32" s="39">
        <v>368</v>
      </c>
      <c r="C32" s="36">
        <v>323</v>
      </c>
      <c r="D32" s="36">
        <v>221</v>
      </c>
      <c r="E32" s="36">
        <v>313</v>
      </c>
    </row>
    <row r="33" spans="1:6" ht="20.100000000000001" customHeight="1">
      <c r="A33" s="160">
        <v>2016</v>
      </c>
      <c r="B33" s="210">
        <v>349</v>
      </c>
      <c r="C33" s="207">
        <v>310</v>
      </c>
      <c r="D33" s="207">
        <v>209</v>
      </c>
      <c r="E33" s="207">
        <v>310</v>
      </c>
    </row>
    <row r="34" spans="1:6" ht="20.100000000000001" customHeight="1">
      <c r="A34" s="160">
        <v>2017</v>
      </c>
      <c r="B34" s="210">
        <v>336</v>
      </c>
      <c r="C34" s="208">
        <v>307</v>
      </c>
      <c r="D34" s="208">
        <v>201</v>
      </c>
      <c r="E34" s="208">
        <v>280</v>
      </c>
    </row>
    <row r="35" spans="1:6" ht="20.100000000000001" customHeight="1">
      <c r="A35" s="160">
        <v>2018</v>
      </c>
      <c r="B35" s="210">
        <v>293</v>
      </c>
      <c r="C35" s="208">
        <v>254</v>
      </c>
      <c r="D35" s="208">
        <v>179</v>
      </c>
      <c r="E35" s="208">
        <v>262</v>
      </c>
    </row>
    <row r="36" spans="1:6" ht="20.100000000000001" customHeight="1">
      <c r="A36" s="160">
        <v>2019</v>
      </c>
      <c r="B36" s="210">
        <v>264</v>
      </c>
      <c r="C36" s="208">
        <v>233</v>
      </c>
      <c r="D36" s="208">
        <v>153</v>
      </c>
      <c r="E36" s="208">
        <v>224</v>
      </c>
    </row>
    <row r="37" spans="1:6" ht="20.100000000000001" customHeight="1">
      <c r="A37" s="160">
        <v>2020</v>
      </c>
      <c r="B37" s="210">
        <v>228</v>
      </c>
      <c r="C37" s="208">
        <v>205</v>
      </c>
      <c r="D37" s="208">
        <v>129</v>
      </c>
      <c r="E37" s="208">
        <v>188</v>
      </c>
    </row>
    <row r="38" spans="1:6" ht="20.100000000000001" customHeight="1">
      <c r="A38" s="160">
        <v>2021</v>
      </c>
      <c r="B38" s="210">
        <v>186</v>
      </c>
      <c r="C38" s="208">
        <v>161</v>
      </c>
      <c r="D38" s="208">
        <v>98</v>
      </c>
      <c r="E38" s="208">
        <v>156</v>
      </c>
    </row>
    <row r="39" spans="1:6" ht="20.100000000000001" customHeight="1">
      <c r="A39" s="160">
        <v>2022</v>
      </c>
      <c r="B39" s="210">
        <v>163</v>
      </c>
      <c r="C39" s="208">
        <v>146</v>
      </c>
      <c r="D39" s="208">
        <v>89</v>
      </c>
      <c r="E39" s="208">
        <v>142</v>
      </c>
    </row>
    <row r="40" spans="1:6" ht="20.100000000000001" customHeight="1">
      <c r="A40" s="160">
        <v>2023</v>
      </c>
      <c r="B40" s="210">
        <v>146</v>
      </c>
      <c r="C40" s="208">
        <v>126</v>
      </c>
      <c r="D40" s="208">
        <v>78</v>
      </c>
      <c r="E40" s="208">
        <v>130</v>
      </c>
    </row>
    <row r="41" spans="1:6" ht="20.100000000000001" customHeight="1" thickBot="1">
      <c r="A41" s="160">
        <v>2024</v>
      </c>
      <c r="B41" s="210">
        <v>134</v>
      </c>
      <c r="C41" s="208">
        <v>122</v>
      </c>
      <c r="D41" s="208">
        <v>74</v>
      </c>
      <c r="E41" s="208">
        <v>113</v>
      </c>
    </row>
    <row r="42" spans="1:6" ht="35.1" customHeight="1" thickBot="1">
      <c r="A42" s="203" t="s">
        <v>461</v>
      </c>
      <c r="B42" s="211">
        <v>91.8</v>
      </c>
      <c r="C42" s="212">
        <v>96.8</v>
      </c>
      <c r="D42" s="212">
        <v>94.9</v>
      </c>
      <c r="E42" s="212">
        <v>86.9</v>
      </c>
    </row>
    <row r="43" spans="1:6" ht="15" customHeight="1">
      <c r="A43" s="161"/>
      <c r="B43" s="202"/>
      <c r="C43" s="202"/>
      <c r="D43" s="202"/>
      <c r="E43" s="202"/>
    </row>
    <row r="44" spans="1:6" ht="15" customHeight="1">
      <c r="A44" s="12" t="s">
        <v>342</v>
      </c>
      <c r="B44" s="6"/>
      <c r="C44" s="6"/>
      <c r="D44" s="6"/>
      <c r="E44" s="6"/>
    </row>
    <row r="45" spans="1:6" ht="15" customHeight="1">
      <c r="A45" s="12" t="s">
        <v>343</v>
      </c>
      <c r="B45" s="6"/>
      <c r="C45" s="6"/>
      <c r="D45" s="6"/>
      <c r="E45" s="6"/>
    </row>
    <row r="46" spans="1:6" ht="15" customHeight="1">
      <c r="A46" s="12" t="s">
        <v>344</v>
      </c>
      <c r="B46" s="1"/>
      <c r="C46" s="1"/>
      <c r="D46" s="1"/>
      <c r="E46" s="1"/>
      <c r="F46" s="1"/>
    </row>
    <row r="47" spans="1:6" ht="15" customHeight="1">
      <c r="A47" s="12" t="s">
        <v>345</v>
      </c>
    </row>
    <row r="48" spans="1:6" ht="15" customHeight="1">
      <c r="A48" s="12" t="s">
        <v>346</v>
      </c>
    </row>
    <row r="49" spans="1:1" ht="15" customHeight="1">
      <c r="A49" s="12" t="s">
        <v>347</v>
      </c>
    </row>
  </sheetData>
  <sheetProtection algorithmName="SHA-512" hashValue="3wBxToPfDDwPDJz/XDu4dcEGRt7tEWMcYgWE7vRgvn+fM+0t3YNlCL8gvSh/GD2QourqUiU//l19E5XzkjUAOw==" saltValue="ssXN9p1wJOILtiyPfF5J9g==" spinCount="100000" sheet="1" objects="1" scenarios="1"/>
  <mergeCells count="1">
    <mergeCell ref="E2:E3"/>
  </mergeCells>
  <phoneticPr fontId="4"/>
  <printOptions horizontalCentered="1"/>
  <pageMargins left="0.19685039370078741" right="0.19685039370078741" top="0.59055118110236227" bottom="0.59055118110236227" header="0.31496062992125984" footer="0.31496062992125984"/>
  <pageSetup paperSize="9" orientation="portrait" r:id="rId1"/>
  <headerFooter scaleWithDoc="0" alignWithMargins="0">
    <firstHeader>&amp;L&amp;"ＭＳ Ｐゴシック,太字"&amp;14-資料・国内-</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46"/>
  <sheetViews>
    <sheetView showGridLines="0" zoomScaleNormal="100" zoomScaleSheetLayoutView="100" workbookViewId="0">
      <pane ySplit="6" topLeftCell="A37" activePane="bottomLeft" state="frozen"/>
      <selection pane="bottomLeft" activeCell="E39" sqref="E39"/>
    </sheetView>
  </sheetViews>
  <sheetFormatPr defaultRowHeight="13.5"/>
  <cols>
    <col min="1" max="1" width="10.625" style="38" customWidth="1"/>
    <col min="2" max="9" width="10.625" style="2" customWidth="1"/>
    <col min="10" max="16384" width="9" style="2"/>
  </cols>
  <sheetData>
    <row r="1" spans="1:9" s="201" customFormat="1" ht="24.95" customHeight="1">
      <c r="A1" s="200" t="s">
        <v>312</v>
      </c>
      <c r="B1" s="213"/>
      <c r="C1" s="213"/>
      <c r="D1" s="213"/>
      <c r="E1" s="213"/>
      <c r="F1" s="214"/>
      <c r="G1" s="214"/>
      <c r="H1" s="214"/>
      <c r="I1" s="214"/>
    </row>
    <row r="2" spans="1:9" s="201" customFormat="1" ht="24.95" customHeight="1">
      <c r="A2" s="201" t="s">
        <v>313</v>
      </c>
      <c r="B2" s="213"/>
      <c r="C2" s="213"/>
      <c r="D2" s="213"/>
      <c r="E2" s="213"/>
      <c r="F2" s="214"/>
      <c r="G2" s="214"/>
      <c r="H2" s="214"/>
      <c r="I2" s="214"/>
    </row>
    <row r="3" spans="1:9" ht="15" customHeight="1" thickBot="1">
      <c r="A3" s="6"/>
      <c r="B3" s="6"/>
      <c r="C3" s="6"/>
      <c r="D3" s="6"/>
      <c r="E3" s="6"/>
      <c r="F3" s="13"/>
      <c r="G3" s="13"/>
      <c r="H3" s="13"/>
      <c r="I3" s="13"/>
    </row>
    <row r="4" spans="1:9" ht="45" customHeight="1">
      <c r="A4" s="546" t="s">
        <v>318</v>
      </c>
      <c r="B4" s="543" t="s">
        <v>314</v>
      </c>
      <c r="C4" s="544"/>
      <c r="D4" s="544"/>
      <c r="E4" s="545"/>
      <c r="F4" s="543" t="s">
        <v>321</v>
      </c>
      <c r="G4" s="544"/>
      <c r="H4" s="544"/>
      <c r="I4" s="544"/>
    </row>
    <row r="5" spans="1:9" ht="50.1" customHeight="1" thickBot="1">
      <c r="A5" s="547"/>
      <c r="B5" s="217" t="s">
        <v>315</v>
      </c>
      <c r="C5" s="217" t="s">
        <v>316</v>
      </c>
      <c r="D5" s="217" t="s">
        <v>319</v>
      </c>
      <c r="E5" s="217" t="s">
        <v>320</v>
      </c>
      <c r="F5" s="219" t="s">
        <v>315</v>
      </c>
      <c r="G5" s="219" t="s">
        <v>316</v>
      </c>
      <c r="H5" s="219" t="s">
        <v>319</v>
      </c>
      <c r="I5" s="220" t="s">
        <v>320</v>
      </c>
    </row>
    <row r="6" spans="1:9" ht="15" customHeight="1">
      <c r="A6" s="218"/>
      <c r="B6" s="231" t="s">
        <v>0</v>
      </c>
      <c r="C6" s="227" t="s">
        <v>0</v>
      </c>
      <c r="D6" s="227" t="s">
        <v>0</v>
      </c>
      <c r="E6" s="232" t="s">
        <v>0</v>
      </c>
      <c r="F6" s="233" t="s">
        <v>1</v>
      </c>
      <c r="G6" s="230" t="s">
        <v>1</v>
      </c>
      <c r="H6" s="230" t="s">
        <v>1</v>
      </c>
      <c r="I6" s="230" t="s">
        <v>1</v>
      </c>
    </row>
    <row r="7" spans="1:9" ht="20.100000000000001" customHeight="1">
      <c r="A7" s="40">
        <v>1994</v>
      </c>
      <c r="B7" s="14">
        <f>C7+D7+E7</f>
        <v>7724</v>
      </c>
      <c r="C7" s="49">
        <v>3036</v>
      </c>
      <c r="D7" s="49">
        <v>2044</v>
      </c>
      <c r="E7" s="10">
        <v>2644</v>
      </c>
      <c r="F7" s="229">
        <v>406</v>
      </c>
      <c r="G7" s="13">
        <v>181</v>
      </c>
      <c r="H7" s="13">
        <v>155</v>
      </c>
      <c r="I7" s="13">
        <v>170</v>
      </c>
    </row>
    <row r="8" spans="1:9" ht="20.100000000000001" customHeight="1">
      <c r="A8" s="40">
        <v>1995</v>
      </c>
      <c r="B8" s="14">
        <f>C8+D8+E8</f>
        <v>5350</v>
      </c>
      <c r="C8" s="49">
        <v>2222</v>
      </c>
      <c r="D8" s="49">
        <v>1477</v>
      </c>
      <c r="E8" s="10">
        <v>1651</v>
      </c>
      <c r="F8" s="229">
        <v>392</v>
      </c>
      <c r="G8" s="13">
        <v>178</v>
      </c>
      <c r="H8" s="13">
        <v>155</v>
      </c>
      <c r="I8" s="13">
        <v>172</v>
      </c>
    </row>
    <row r="9" spans="1:9" ht="20.100000000000001" customHeight="1">
      <c r="A9" s="40">
        <v>1996</v>
      </c>
      <c r="B9" s="14">
        <f>C9+D9+E9</f>
        <v>3021</v>
      </c>
      <c r="C9" s="49">
        <v>1184</v>
      </c>
      <c r="D9" s="49">
        <v>747</v>
      </c>
      <c r="E9" s="10">
        <v>1090</v>
      </c>
      <c r="F9" s="229">
        <v>382</v>
      </c>
      <c r="G9" s="13">
        <v>170</v>
      </c>
      <c r="H9" s="13">
        <v>149</v>
      </c>
      <c r="I9" s="13">
        <v>173</v>
      </c>
    </row>
    <row r="10" spans="1:9" ht="20.100000000000001" customHeight="1">
      <c r="A10" s="40">
        <v>1997</v>
      </c>
      <c r="B10" s="14">
        <v>2516</v>
      </c>
      <c r="C10" s="49">
        <v>982</v>
      </c>
      <c r="D10" s="49">
        <v>678</v>
      </c>
      <c r="E10" s="10">
        <v>857</v>
      </c>
      <c r="F10" s="229">
        <v>398</v>
      </c>
      <c r="G10" s="13">
        <v>174</v>
      </c>
      <c r="H10" s="13">
        <v>153</v>
      </c>
      <c r="I10" s="13">
        <v>167</v>
      </c>
    </row>
    <row r="11" spans="1:9" ht="20.100000000000001" customHeight="1">
      <c r="A11" s="40">
        <v>1998</v>
      </c>
      <c r="B11" s="14">
        <f>C11+D11+E11</f>
        <v>1980</v>
      </c>
      <c r="C11" s="49">
        <v>769</v>
      </c>
      <c r="D11" s="49">
        <v>588</v>
      </c>
      <c r="E11" s="10">
        <v>623</v>
      </c>
      <c r="F11" s="229">
        <v>390</v>
      </c>
      <c r="G11" s="13">
        <v>169</v>
      </c>
      <c r="H11" s="13">
        <v>157</v>
      </c>
      <c r="I11" s="13">
        <v>151</v>
      </c>
    </row>
    <row r="12" spans="1:9" ht="20.100000000000001" customHeight="1">
      <c r="A12" s="40">
        <v>1999</v>
      </c>
      <c r="B12" s="14">
        <f>C12+D12+E12</f>
        <v>1496</v>
      </c>
      <c r="C12" s="49">
        <v>596</v>
      </c>
      <c r="D12" s="49">
        <v>391</v>
      </c>
      <c r="E12" s="10">
        <v>509</v>
      </c>
      <c r="F12" s="229">
        <v>371</v>
      </c>
      <c r="G12" s="13">
        <v>166</v>
      </c>
      <c r="H12" s="13">
        <v>144</v>
      </c>
      <c r="I12" s="13">
        <v>155</v>
      </c>
    </row>
    <row r="13" spans="1:9" ht="20.100000000000001" customHeight="1">
      <c r="A13" s="40">
        <v>2000</v>
      </c>
      <c r="B13" s="14">
        <f>C13+D13+E13</f>
        <v>1244</v>
      </c>
      <c r="C13" s="49">
        <v>500</v>
      </c>
      <c r="D13" s="49">
        <v>320</v>
      </c>
      <c r="E13" s="10">
        <v>424</v>
      </c>
      <c r="F13" s="229">
        <v>379</v>
      </c>
      <c r="G13" s="13">
        <v>169</v>
      </c>
      <c r="H13" s="13">
        <v>148</v>
      </c>
      <c r="I13" s="13">
        <v>157</v>
      </c>
    </row>
    <row r="14" spans="1:9" ht="20.100000000000001" customHeight="1">
      <c r="A14" s="40">
        <v>2001</v>
      </c>
      <c r="B14" s="14">
        <f>C14+D14+E14</f>
        <v>1031</v>
      </c>
      <c r="C14" s="49">
        <v>391</v>
      </c>
      <c r="D14" s="49">
        <v>275</v>
      </c>
      <c r="E14" s="10">
        <v>365</v>
      </c>
      <c r="F14" s="229">
        <v>378</v>
      </c>
      <c r="G14" s="13">
        <v>162</v>
      </c>
      <c r="H14" s="13">
        <v>147</v>
      </c>
      <c r="I14" s="13">
        <v>161</v>
      </c>
    </row>
    <row r="15" spans="1:9" ht="20.100000000000001" customHeight="1">
      <c r="A15" s="40">
        <v>2002</v>
      </c>
      <c r="B15" s="14">
        <v>880</v>
      </c>
      <c r="C15" s="49">
        <v>330</v>
      </c>
      <c r="D15" s="49">
        <v>231</v>
      </c>
      <c r="E15" s="10">
        <v>320</v>
      </c>
      <c r="F15" s="229">
        <v>373</v>
      </c>
      <c r="G15" s="13">
        <v>166</v>
      </c>
      <c r="H15" s="13">
        <v>134</v>
      </c>
      <c r="I15" s="13">
        <v>167</v>
      </c>
    </row>
    <row r="16" spans="1:9" ht="20.100000000000001" customHeight="1">
      <c r="A16" s="40">
        <v>2003</v>
      </c>
      <c r="B16" s="14">
        <v>775</v>
      </c>
      <c r="C16" s="49">
        <v>313</v>
      </c>
      <c r="D16" s="49">
        <v>210</v>
      </c>
      <c r="E16" s="10">
        <v>253</v>
      </c>
      <c r="F16" s="229">
        <v>374</v>
      </c>
      <c r="G16" s="13">
        <v>167</v>
      </c>
      <c r="H16" s="13">
        <v>140</v>
      </c>
      <c r="I16" s="13">
        <v>144</v>
      </c>
    </row>
    <row r="17" spans="1:9" ht="20.100000000000001" customHeight="1">
      <c r="A17" s="40">
        <v>2004</v>
      </c>
      <c r="B17" s="14">
        <v>675</v>
      </c>
      <c r="C17" s="49">
        <v>256</v>
      </c>
      <c r="D17" s="49">
        <v>176</v>
      </c>
      <c r="E17" s="10">
        <v>243</v>
      </c>
      <c r="F17" s="229">
        <v>369</v>
      </c>
      <c r="G17" s="13">
        <v>158</v>
      </c>
      <c r="H17" s="13">
        <v>128</v>
      </c>
      <c r="I17" s="13">
        <v>157</v>
      </c>
    </row>
    <row r="18" spans="1:9" ht="20.100000000000001" customHeight="1">
      <c r="A18" s="40">
        <v>2005</v>
      </c>
      <c r="B18" s="14">
        <v>626</v>
      </c>
      <c r="C18" s="49">
        <v>243</v>
      </c>
      <c r="D18" s="49">
        <v>165</v>
      </c>
      <c r="E18" s="10">
        <v>218</v>
      </c>
      <c r="F18" s="229">
        <v>396</v>
      </c>
      <c r="G18" s="13">
        <v>171</v>
      </c>
      <c r="H18" s="13">
        <v>156</v>
      </c>
      <c r="I18" s="13">
        <v>162</v>
      </c>
    </row>
    <row r="19" spans="1:9" ht="20.100000000000001" customHeight="1">
      <c r="A19" s="40">
        <v>2006</v>
      </c>
      <c r="B19" s="14">
        <v>505</v>
      </c>
      <c r="C19" s="49">
        <v>209</v>
      </c>
      <c r="D19" s="49">
        <v>122</v>
      </c>
      <c r="E19" s="10">
        <v>173</v>
      </c>
      <c r="F19" s="229">
        <v>375</v>
      </c>
      <c r="G19" s="13">
        <v>172</v>
      </c>
      <c r="H19" s="13">
        <v>143</v>
      </c>
      <c r="I19" s="13">
        <v>157</v>
      </c>
    </row>
    <row r="20" spans="1:9" ht="20.100000000000001" customHeight="1">
      <c r="A20" s="40">
        <v>2007</v>
      </c>
      <c r="B20" s="14">
        <v>433</v>
      </c>
      <c r="C20" s="49">
        <v>175</v>
      </c>
      <c r="D20" s="49">
        <v>110</v>
      </c>
      <c r="E20" s="10">
        <v>148</v>
      </c>
      <c r="F20" s="229">
        <v>371</v>
      </c>
      <c r="G20" s="13">
        <v>166</v>
      </c>
      <c r="H20" s="13">
        <v>152</v>
      </c>
      <c r="I20" s="13">
        <v>150</v>
      </c>
    </row>
    <row r="21" spans="1:9" ht="20.100000000000001" customHeight="1">
      <c r="A21" s="40">
        <v>2008</v>
      </c>
      <c r="B21" s="39">
        <v>382</v>
      </c>
      <c r="C21" s="36">
        <v>147</v>
      </c>
      <c r="D21" s="36">
        <v>96</v>
      </c>
      <c r="E21" s="47">
        <v>139</v>
      </c>
      <c r="F21" s="39">
        <v>374</v>
      </c>
      <c r="G21" s="36">
        <v>158</v>
      </c>
      <c r="H21" s="36">
        <v>157</v>
      </c>
      <c r="I21" s="36">
        <v>162</v>
      </c>
    </row>
    <row r="22" spans="1:9" ht="20.100000000000001" customHeight="1">
      <c r="A22" s="40">
        <v>2009</v>
      </c>
      <c r="B22" s="39">
        <v>327</v>
      </c>
      <c r="C22" s="36">
        <v>124</v>
      </c>
      <c r="D22" s="36">
        <v>85</v>
      </c>
      <c r="E22" s="47">
        <v>118</v>
      </c>
      <c r="F22" s="39">
        <v>357</v>
      </c>
      <c r="G22" s="36">
        <v>152</v>
      </c>
      <c r="H22" s="36">
        <v>131</v>
      </c>
      <c r="I22" s="36">
        <v>156</v>
      </c>
    </row>
    <row r="23" spans="1:9" ht="20.100000000000001" customHeight="1">
      <c r="A23" s="40">
        <v>2010</v>
      </c>
      <c r="B23" s="39">
        <v>265</v>
      </c>
      <c r="C23" s="36">
        <v>107</v>
      </c>
      <c r="D23" s="36">
        <v>60</v>
      </c>
      <c r="E23" s="47">
        <v>98</v>
      </c>
      <c r="F23" s="39">
        <v>351</v>
      </c>
      <c r="G23" s="36">
        <v>165</v>
      </c>
      <c r="H23" s="36">
        <v>121</v>
      </c>
      <c r="I23" s="36">
        <v>154</v>
      </c>
    </row>
    <row r="24" spans="1:9" ht="20.100000000000001" customHeight="1">
      <c r="A24" s="40">
        <v>2011</v>
      </c>
      <c r="B24" s="39">
        <v>220</v>
      </c>
      <c r="C24" s="36">
        <v>95</v>
      </c>
      <c r="D24" s="36">
        <v>49</v>
      </c>
      <c r="E24" s="47">
        <v>76</v>
      </c>
      <c r="F24" s="39">
        <v>351</v>
      </c>
      <c r="G24" s="36">
        <v>169</v>
      </c>
      <c r="H24" s="36">
        <v>136</v>
      </c>
      <c r="I24" s="36">
        <v>143</v>
      </c>
    </row>
    <row r="25" spans="1:9" ht="20.100000000000001" customHeight="1">
      <c r="A25" s="40">
        <v>2012</v>
      </c>
      <c r="B25" s="39">
        <v>202</v>
      </c>
      <c r="C25" s="36">
        <v>79</v>
      </c>
      <c r="D25" s="36">
        <v>50</v>
      </c>
      <c r="E25" s="47">
        <v>73</v>
      </c>
      <c r="F25" s="39">
        <v>354</v>
      </c>
      <c r="G25" s="36">
        <v>155</v>
      </c>
      <c r="H25" s="36">
        <v>156</v>
      </c>
      <c r="I25" s="36">
        <v>159</v>
      </c>
    </row>
    <row r="26" spans="1:9" ht="20.100000000000001" customHeight="1">
      <c r="A26" s="40">
        <v>2013</v>
      </c>
      <c r="B26" s="39">
        <v>168</v>
      </c>
      <c r="C26" s="36">
        <v>61</v>
      </c>
      <c r="D26" s="36">
        <v>41</v>
      </c>
      <c r="E26" s="47">
        <v>67</v>
      </c>
      <c r="F26" s="39">
        <f>B26/486*1000</f>
        <v>345.67901234567898</v>
      </c>
      <c r="G26" s="36">
        <f>C26/422*1000</f>
        <v>144.54976303317534</v>
      </c>
      <c r="H26" s="36">
        <f>D26/260*1000</f>
        <v>157.69230769230768</v>
      </c>
      <c r="I26" s="36">
        <f>E26/399*1000</f>
        <v>167.91979949874687</v>
      </c>
    </row>
    <row r="27" spans="1:9" ht="20.100000000000001" customHeight="1">
      <c r="A27" s="40">
        <v>2014</v>
      </c>
      <c r="B27" s="39">
        <v>149</v>
      </c>
      <c r="C27" s="36">
        <v>55</v>
      </c>
      <c r="D27" s="36">
        <v>36</v>
      </c>
      <c r="E27" s="47">
        <v>58</v>
      </c>
      <c r="F27" s="39">
        <v>379</v>
      </c>
      <c r="G27" s="36">
        <v>153</v>
      </c>
      <c r="H27" s="36">
        <v>157</v>
      </c>
      <c r="I27" s="36">
        <v>176</v>
      </c>
    </row>
    <row r="28" spans="1:9" ht="20.100000000000001" customHeight="1">
      <c r="A28" s="40">
        <v>2015</v>
      </c>
      <c r="B28" s="39">
        <v>135</v>
      </c>
      <c r="C28" s="36">
        <v>49</v>
      </c>
      <c r="D28" s="36">
        <v>32</v>
      </c>
      <c r="E28" s="47">
        <v>54</v>
      </c>
      <c r="F28" s="39">
        <v>368</v>
      </c>
      <c r="G28" s="36">
        <v>151</v>
      </c>
      <c r="H28" s="36">
        <v>147</v>
      </c>
      <c r="I28" s="36">
        <v>174</v>
      </c>
    </row>
    <row r="29" spans="1:9" ht="20.100000000000001" customHeight="1">
      <c r="A29" s="40">
        <v>2016</v>
      </c>
      <c r="B29" s="39">
        <v>129.8511</v>
      </c>
      <c r="C29" s="36">
        <v>47.348100000000002</v>
      </c>
      <c r="D29" s="36">
        <v>32.413800000000002</v>
      </c>
      <c r="E29" s="47">
        <v>50.089199999999998</v>
      </c>
      <c r="F29" s="39">
        <f>B29/349*1000</f>
        <v>372.06618911174786</v>
      </c>
      <c r="G29" s="36">
        <f>C29/310*1000</f>
        <v>152.73580645161292</v>
      </c>
      <c r="H29" s="36">
        <f>D29/209*1000</f>
        <v>155.08995215311006</v>
      </c>
      <c r="I29" s="36">
        <f>E29/310*1000</f>
        <v>161.57806451612902</v>
      </c>
    </row>
    <row r="30" spans="1:9" ht="20.100000000000001" customHeight="1">
      <c r="A30" s="40">
        <v>2017</v>
      </c>
      <c r="B30" s="39">
        <v>125</v>
      </c>
      <c r="C30" s="36">
        <v>47</v>
      </c>
      <c r="D30" s="36">
        <v>29</v>
      </c>
      <c r="E30" s="47">
        <v>49</v>
      </c>
      <c r="F30" s="39">
        <f>B30/336*1000</f>
        <v>372.02380952380952</v>
      </c>
      <c r="G30" s="36">
        <f>C30/307*1000</f>
        <v>153.09446254071662</v>
      </c>
      <c r="H30" s="36">
        <f>D30/201*1000</f>
        <v>144.27860696517413</v>
      </c>
      <c r="I30" s="36">
        <f>E30/280*1000</f>
        <v>175</v>
      </c>
    </row>
    <row r="31" spans="1:9" ht="20.100000000000001" customHeight="1">
      <c r="A31" s="40">
        <v>2018</v>
      </c>
      <c r="B31" s="39">
        <v>110</v>
      </c>
      <c r="C31" s="36">
        <v>41</v>
      </c>
      <c r="D31" s="36">
        <v>24</v>
      </c>
      <c r="E31" s="47">
        <v>46</v>
      </c>
      <c r="F31" s="39">
        <f>B31/293*1000</f>
        <v>375.42662116040952</v>
      </c>
      <c r="G31" s="36">
        <f>C31/254*1000</f>
        <v>161.41732283464566</v>
      </c>
      <c r="H31" s="36">
        <f>D31/179*1000</f>
        <v>134.07821229050279</v>
      </c>
      <c r="I31" s="36">
        <f>E31/262*1000</f>
        <v>175.57251908396944</v>
      </c>
    </row>
    <row r="32" spans="1:9" ht="20.100000000000001" customHeight="1">
      <c r="A32" s="40">
        <v>2019</v>
      </c>
      <c r="B32" s="39">
        <v>92</v>
      </c>
      <c r="C32" s="36">
        <v>35</v>
      </c>
      <c r="D32" s="36">
        <v>22</v>
      </c>
      <c r="E32" s="47">
        <v>35</v>
      </c>
      <c r="F32" s="39">
        <f>B32/264*1000</f>
        <v>348.4848484848485</v>
      </c>
      <c r="G32" s="36">
        <f>C32/233*1000</f>
        <v>150.21459227467813</v>
      </c>
      <c r="H32" s="36">
        <f>D32/153*1000</f>
        <v>143.79084967320262</v>
      </c>
      <c r="I32" s="36">
        <f>E32/224*1000</f>
        <v>156.25</v>
      </c>
    </row>
    <row r="33" spans="1:9" ht="20.100000000000001" customHeight="1">
      <c r="A33" s="40">
        <v>2020</v>
      </c>
      <c r="B33" s="39">
        <v>80</v>
      </c>
      <c r="C33" s="36">
        <v>31</v>
      </c>
      <c r="D33" s="36">
        <v>19</v>
      </c>
      <c r="E33" s="47">
        <v>30</v>
      </c>
      <c r="F33" s="39">
        <f>B33/228*1000</f>
        <v>350.87719298245611</v>
      </c>
      <c r="G33" s="36">
        <f>C33/205*1000</f>
        <v>151.21951219512195</v>
      </c>
      <c r="H33" s="36">
        <f>D33/129*1000</f>
        <v>147.28682170542638</v>
      </c>
      <c r="I33" s="36">
        <f>E33/188*1000</f>
        <v>159.57446808510639</v>
      </c>
    </row>
    <row r="34" spans="1:9" ht="20.100000000000001" customHeight="1">
      <c r="A34" s="40">
        <v>2021</v>
      </c>
      <c r="B34" s="39">
        <v>61</v>
      </c>
      <c r="C34" s="36">
        <v>22</v>
      </c>
      <c r="D34" s="36">
        <v>15</v>
      </c>
      <c r="E34" s="47">
        <v>24</v>
      </c>
      <c r="F34" s="39">
        <f>B34/186*1000</f>
        <v>327.95698924731181</v>
      </c>
      <c r="G34" s="36">
        <f>C34/161*1000</f>
        <v>136.64596273291926</v>
      </c>
      <c r="H34" s="36">
        <f>D34/98*1000</f>
        <v>153.06122448979593</v>
      </c>
      <c r="I34" s="36">
        <f>E34/156*1000</f>
        <v>153.84615384615387</v>
      </c>
    </row>
    <row r="35" spans="1:9" ht="20.100000000000001" customHeight="1">
      <c r="A35" s="40">
        <v>2022</v>
      </c>
      <c r="B35" s="39">
        <v>51</v>
      </c>
      <c r="C35" s="36">
        <v>20</v>
      </c>
      <c r="D35" s="36">
        <v>13</v>
      </c>
      <c r="E35" s="47">
        <v>18</v>
      </c>
      <c r="F35" s="39">
        <v>313</v>
      </c>
      <c r="G35" s="36">
        <v>137</v>
      </c>
      <c r="H35" s="36">
        <v>146</v>
      </c>
      <c r="I35" s="36">
        <v>127</v>
      </c>
    </row>
    <row r="36" spans="1:9" ht="20.100000000000001" customHeight="1">
      <c r="A36" s="40">
        <v>2023</v>
      </c>
      <c r="B36" s="39">
        <v>45</v>
      </c>
      <c r="C36" s="36">
        <v>17</v>
      </c>
      <c r="D36" s="36">
        <v>11</v>
      </c>
      <c r="E36" s="47">
        <v>17</v>
      </c>
      <c r="F36" s="39">
        <v>308</v>
      </c>
      <c r="G36" s="36">
        <v>135</v>
      </c>
      <c r="H36" s="36">
        <v>141</v>
      </c>
      <c r="I36" s="36">
        <v>131</v>
      </c>
    </row>
    <row r="37" spans="1:9" ht="20.100000000000001" customHeight="1" thickBot="1">
      <c r="A37" s="40">
        <v>2024</v>
      </c>
      <c r="B37" s="39">
        <v>38</v>
      </c>
      <c r="C37" s="36">
        <v>16</v>
      </c>
      <c r="D37" s="36">
        <v>10</v>
      </c>
      <c r="E37" s="47">
        <v>13</v>
      </c>
      <c r="F37" s="39">
        <v>284</v>
      </c>
      <c r="G37" s="36">
        <v>131</v>
      </c>
      <c r="H37" s="36">
        <v>135</v>
      </c>
      <c r="I37" s="36">
        <v>115</v>
      </c>
    </row>
    <row r="38" spans="1:9" ht="35.1" customHeight="1">
      <c r="A38" s="221" t="s">
        <v>461</v>
      </c>
      <c r="B38" s="222">
        <v>86.1</v>
      </c>
      <c r="C38" s="228">
        <v>94.5</v>
      </c>
      <c r="D38" s="228">
        <v>88.9</v>
      </c>
      <c r="E38" s="228">
        <v>76.3</v>
      </c>
      <c r="F38" s="222">
        <v>92.2</v>
      </c>
      <c r="G38" s="228">
        <v>97</v>
      </c>
      <c r="H38" s="228">
        <v>95.7</v>
      </c>
      <c r="I38" s="228">
        <v>87.8</v>
      </c>
    </row>
    <row r="39" spans="1:9" ht="35.1" customHeight="1" thickBot="1">
      <c r="A39" s="223" t="s">
        <v>462</v>
      </c>
      <c r="B39" s="224">
        <v>100</v>
      </c>
      <c r="C39" s="225">
        <v>40.6</v>
      </c>
      <c r="D39" s="225">
        <v>25.6</v>
      </c>
      <c r="E39" s="226">
        <v>33.799999999999997</v>
      </c>
      <c r="F39" s="548"/>
      <c r="G39" s="549"/>
      <c r="H39" s="549"/>
      <c r="I39" s="549"/>
    </row>
    <row r="40" spans="1:9" ht="15" customHeight="1">
      <c r="A40" s="161"/>
      <c r="B40" s="202"/>
      <c r="C40" s="202"/>
      <c r="D40" s="202"/>
      <c r="E40" s="202"/>
      <c r="F40" s="202"/>
      <c r="G40" s="202"/>
      <c r="H40" s="202"/>
      <c r="I40" s="202"/>
    </row>
    <row r="41" spans="1:9" ht="15" customHeight="1">
      <c r="A41" s="12" t="s">
        <v>348</v>
      </c>
      <c r="B41" s="6"/>
      <c r="C41" s="6"/>
      <c r="D41" s="6"/>
      <c r="E41" s="6"/>
      <c r="F41" s="13"/>
      <c r="G41" s="13"/>
      <c r="H41" s="13"/>
      <c r="I41" s="13"/>
    </row>
    <row r="42" spans="1:9" ht="15" customHeight="1">
      <c r="A42" s="12" t="s">
        <v>349</v>
      </c>
      <c r="B42" s="6"/>
      <c r="C42" s="6"/>
      <c r="D42" s="6"/>
      <c r="E42" s="6"/>
      <c r="F42" s="13"/>
      <c r="G42" s="13"/>
      <c r="H42" s="13"/>
      <c r="I42" s="13"/>
    </row>
    <row r="43" spans="1:9" ht="15" customHeight="1">
      <c r="A43" s="12" t="s">
        <v>344</v>
      </c>
      <c r="B43" s="6"/>
      <c r="C43" s="6"/>
      <c r="D43" s="6"/>
      <c r="E43" s="6"/>
      <c r="F43" s="13"/>
      <c r="G43" s="13"/>
      <c r="H43" s="13"/>
      <c r="I43" s="13"/>
    </row>
    <row r="44" spans="1:9" ht="15" customHeight="1">
      <c r="A44" s="12" t="s">
        <v>345</v>
      </c>
      <c r="B44" s="6"/>
      <c r="C44" s="6"/>
      <c r="D44" s="6"/>
      <c r="E44" s="6"/>
      <c r="F44" s="13"/>
      <c r="G44" s="13"/>
      <c r="H44" s="13"/>
      <c r="I44" s="13"/>
    </row>
    <row r="45" spans="1:9" ht="15" customHeight="1">
      <c r="A45" s="12" t="s">
        <v>346</v>
      </c>
      <c r="B45" s="6"/>
      <c r="C45" s="6"/>
      <c r="D45" s="6"/>
      <c r="E45" s="6"/>
      <c r="F45" s="13"/>
      <c r="G45" s="13"/>
      <c r="H45" s="13"/>
      <c r="I45" s="13"/>
    </row>
    <row r="46" spans="1:9" ht="15" customHeight="1">
      <c r="A46" s="12" t="s">
        <v>347</v>
      </c>
      <c r="B46" s="6"/>
      <c r="C46" s="6"/>
      <c r="D46" s="6"/>
      <c r="E46" s="6"/>
    </row>
  </sheetData>
  <sheetProtection algorithmName="SHA-512" hashValue="df7O+mwqDNK5bQhya4UUc+i2ql5OQ6EaMy55kZ39D1wg/NiJWLZnGSHGE428dg2IlsirPoTV7Ctxmm1GiQkV4Q==" saltValue="0pO7SQlO1UwYfWw11WiUCA==" spinCount="100000" sheet="1" objects="1" scenarios="1"/>
  <mergeCells count="4">
    <mergeCell ref="B4:E4"/>
    <mergeCell ref="A4:A5"/>
    <mergeCell ref="F4:I4"/>
    <mergeCell ref="F39:I39"/>
  </mergeCells>
  <phoneticPr fontId="4"/>
  <printOptions horizontalCentered="1"/>
  <pageMargins left="0.19685039370078741" right="0.19685039370078741" top="0.59055118110236227" bottom="0.59055118110236227" header="0.31496062992125984" footer="0.31496062992125984"/>
  <pageSetup paperSize="9" orientation="portrait" r:id="rId1"/>
  <headerFooter scaleWithDoc="0" alignWithMargins="0">
    <firstHeader>&amp;L&amp;"ＭＳ Ｐゴシック,太字"&amp;14-資料・国内-</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E42"/>
  <sheetViews>
    <sheetView showGridLines="0" zoomScaleNormal="100" zoomScaleSheetLayoutView="100" workbookViewId="0">
      <pane ySplit="6" topLeftCell="A31" activePane="bottomLeft" state="frozen"/>
      <selection pane="bottomLeft" activeCell="BE36" sqref="BE36"/>
    </sheetView>
  </sheetViews>
  <sheetFormatPr defaultRowHeight="13.5"/>
  <cols>
    <col min="1" max="1" width="8.625" style="245" customWidth="1"/>
    <col min="2" max="12" width="7.625" style="34" hidden="1" customWidth="1"/>
    <col min="13" max="15" width="7.625" style="34" customWidth="1"/>
    <col min="16" max="22" width="6.875" style="34" hidden="1" customWidth="1"/>
    <col min="23" max="26" width="7.625" style="34" hidden="1" customWidth="1"/>
    <col min="27" max="29" width="7.625" style="34" customWidth="1"/>
    <col min="30" max="36" width="6.875" style="34" hidden="1" customWidth="1"/>
    <col min="37" max="40" width="7.625" style="34" hidden="1" customWidth="1"/>
    <col min="41" max="43" width="7.625" style="34" customWidth="1"/>
    <col min="44" max="50" width="6.875" style="34" hidden="1" customWidth="1"/>
    <col min="51" max="54" width="7.625" style="34" hidden="1" customWidth="1"/>
    <col min="55" max="57" width="7.625" style="34" customWidth="1"/>
    <col min="58" max="16384" width="9" style="34"/>
  </cols>
  <sheetData>
    <row r="1" spans="1:57" s="237" customFormat="1" ht="24.95" customHeight="1">
      <c r="A1" s="200" t="s">
        <v>322</v>
      </c>
      <c r="B1" s="234"/>
      <c r="C1" s="235"/>
      <c r="D1" s="235"/>
      <c r="E1" s="235"/>
      <c r="F1" s="235"/>
      <c r="G1" s="235"/>
      <c r="H1" s="235"/>
      <c r="I1" s="235"/>
      <c r="J1" s="235"/>
      <c r="K1" s="235"/>
      <c r="L1" s="235"/>
      <c r="M1" s="235"/>
      <c r="N1" s="235"/>
      <c r="O1" s="236"/>
      <c r="P1" s="235"/>
      <c r="Q1" s="235"/>
      <c r="R1" s="235"/>
      <c r="S1" s="235"/>
      <c r="T1" s="235"/>
      <c r="U1" s="235"/>
      <c r="V1" s="235"/>
      <c r="W1" s="235"/>
      <c r="X1" s="235"/>
      <c r="Y1" s="235"/>
      <c r="Z1" s="235"/>
      <c r="AA1" s="235"/>
      <c r="AB1" s="235"/>
      <c r="AC1" s="236"/>
      <c r="AD1" s="235"/>
      <c r="AE1" s="235"/>
      <c r="AF1" s="235"/>
      <c r="AG1" s="235"/>
      <c r="AH1" s="235"/>
      <c r="AI1" s="235"/>
      <c r="AJ1" s="235"/>
      <c r="AK1" s="235"/>
      <c r="AL1" s="235"/>
      <c r="AM1" s="235"/>
      <c r="AN1" s="235"/>
      <c r="AO1" s="235"/>
      <c r="AP1" s="235"/>
      <c r="AQ1" s="236"/>
      <c r="AR1" s="235"/>
      <c r="AS1" s="235"/>
      <c r="AT1" s="235"/>
      <c r="AU1" s="235"/>
      <c r="AV1" s="235"/>
      <c r="AW1" s="235"/>
      <c r="AX1" s="235"/>
      <c r="AY1" s="235"/>
      <c r="AZ1" s="235"/>
      <c r="BA1" s="235"/>
      <c r="BB1" s="235"/>
      <c r="BC1" s="235"/>
      <c r="BD1" s="235"/>
      <c r="BE1" s="236"/>
    </row>
    <row r="2" spans="1:57" s="237" customFormat="1" ht="24.95" customHeight="1">
      <c r="A2" s="201" t="s">
        <v>323</v>
      </c>
      <c r="B2" s="234"/>
      <c r="C2" s="235"/>
      <c r="D2" s="235"/>
      <c r="E2" s="235"/>
      <c r="F2" s="235"/>
      <c r="G2" s="235"/>
      <c r="H2" s="235"/>
      <c r="I2" s="235"/>
      <c r="J2" s="235"/>
      <c r="K2" s="235"/>
      <c r="L2" s="235"/>
      <c r="M2" s="235"/>
      <c r="N2" s="235"/>
      <c r="O2" s="236"/>
      <c r="P2" s="235"/>
      <c r="Q2" s="235"/>
      <c r="R2" s="235"/>
      <c r="S2" s="235"/>
      <c r="T2" s="235"/>
      <c r="U2" s="235"/>
      <c r="V2" s="235"/>
      <c r="W2" s="235"/>
      <c r="X2" s="235"/>
      <c r="Y2" s="235"/>
      <c r="Z2" s="235"/>
      <c r="AA2" s="235"/>
      <c r="AB2" s="235"/>
      <c r="AC2" s="236"/>
      <c r="AD2" s="235"/>
      <c r="AE2" s="235"/>
      <c r="AF2" s="235"/>
      <c r="AG2" s="235"/>
      <c r="AH2" s="235"/>
      <c r="AI2" s="235"/>
      <c r="AJ2" s="235"/>
      <c r="AK2" s="235"/>
      <c r="AL2" s="235"/>
      <c r="AM2" s="235"/>
      <c r="AN2" s="235"/>
      <c r="AO2" s="235"/>
      <c r="AP2" s="235"/>
      <c r="AQ2" s="236"/>
      <c r="AR2" s="235"/>
      <c r="AS2" s="235"/>
      <c r="AT2" s="235"/>
      <c r="AU2" s="235"/>
      <c r="AV2" s="235"/>
      <c r="AW2" s="235"/>
      <c r="AX2" s="235"/>
      <c r="AY2" s="235"/>
      <c r="AZ2" s="235"/>
      <c r="BA2" s="235"/>
      <c r="BB2" s="235"/>
      <c r="BC2" s="235"/>
      <c r="BD2" s="235"/>
      <c r="BE2" s="236"/>
    </row>
    <row r="3" spans="1:57" s="240" customFormat="1" ht="15" customHeight="1" thickBot="1">
      <c r="A3" s="238"/>
      <c r="B3" s="239" t="s">
        <v>121</v>
      </c>
      <c r="C3" s="239"/>
      <c r="D3" s="239"/>
      <c r="E3" s="239"/>
      <c r="F3" s="239"/>
      <c r="G3" s="239"/>
      <c r="H3" s="239"/>
      <c r="I3" s="239"/>
      <c r="J3" s="239"/>
      <c r="K3" s="239"/>
      <c r="L3" s="239"/>
      <c r="M3" s="239"/>
      <c r="N3" s="239"/>
      <c r="O3" s="238"/>
      <c r="P3" s="239"/>
      <c r="Q3" s="239"/>
      <c r="R3" s="239"/>
      <c r="S3" s="239"/>
      <c r="T3" s="239"/>
      <c r="U3" s="239"/>
      <c r="V3" s="239"/>
      <c r="W3" s="239"/>
      <c r="X3" s="239"/>
      <c r="Y3" s="239"/>
      <c r="Z3" s="239"/>
      <c r="AA3" s="239"/>
      <c r="AB3" s="239"/>
      <c r="AC3" s="238"/>
      <c r="AD3" s="239"/>
      <c r="AE3" s="239"/>
      <c r="AF3" s="239"/>
      <c r="AG3" s="239"/>
      <c r="AH3" s="239"/>
      <c r="AI3" s="239"/>
      <c r="AJ3" s="239"/>
      <c r="AK3" s="239"/>
      <c r="AL3" s="239"/>
      <c r="AM3" s="239"/>
      <c r="AN3" s="239"/>
      <c r="AO3" s="239"/>
      <c r="AP3" s="239"/>
      <c r="AQ3" s="238"/>
      <c r="AR3" s="49"/>
      <c r="AS3" s="6"/>
      <c r="AT3" s="6"/>
      <c r="AU3" s="6"/>
      <c r="AV3" s="6"/>
      <c r="AW3" s="6"/>
      <c r="AX3" s="6"/>
      <c r="AY3" s="6"/>
      <c r="AZ3" s="6"/>
      <c r="BA3" s="263" t="s">
        <v>122</v>
      </c>
      <c r="BB3" s="263"/>
      <c r="BC3" s="263"/>
      <c r="BD3" s="263"/>
      <c r="BE3" s="6"/>
    </row>
    <row r="4" spans="1:57" s="242" customFormat="1" ht="24.95" customHeight="1">
      <c r="A4" s="550" t="s">
        <v>123</v>
      </c>
      <c r="B4" s="552" t="s">
        <v>124</v>
      </c>
      <c r="C4" s="552"/>
      <c r="D4" s="552"/>
      <c r="E4" s="552"/>
      <c r="F4" s="552"/>
      <c r="G4" s="552"/>
      <c r="H4" s="552"/>
      <c r="I4" s="552"/>
      <c r="J4" s="552"/>
      <c r="K4" s="552"/>
      <c r="L4" s="552"/>
      <c r="M4" s="552"/>
      <c r="N4" s="552"/>
      <c r="O4" s="552"/>
      <c r="P4" s="552" t="s">
        <v>125</v>
      </c>
      <c r="Q4" s="552"/>
      <c r="R4" s="552"/>
      <c r="S4" s="552"/>
      <c r="T4" s="552"/>
      <c r="U4" s="552"/>
      <c r="V4" s="552"/>
      <c r="W4" s="552"/>
      <c r="X4" s="552"/>
      <c r="Y4" s="552"/>
      <c r="Z4" s="552"/>
      <c r="AA4" s="552"/>
      <c r="AB4" s="552"/>
      <c r="AC4" s="552"/>
      <c r="AD4" s="552" t="s">
        <v>126</v>
      </c>
      <c r="AE4" s="552"/>
      <c r="AF4" s="552"/>
      <c r="AG4" s="552"/>
      <c r="AH4" s="552"/>
      <c r="AI4" s="552"/>
      <c r="AJ4" s="552"/>
      <c r="AK4" s="552"/>
      <c r="AL4" s="552"/>
      <c r="AM4" s="552"/>
      <c r="AN4" s="552"/>
      <c r="AO4" s="552"/>
      <c r="AP4" s="552"/>
      <c r="AQ4" s="552"/>
      <c r="AR4" s="552" t="s">
        <v>127</v>
      </c>
      <c r="AS4" s="552"/>
      <c r="AT4" s="552"/>
      <c r="AU4" s="552"/>
      <c r="AV4" s="552"/>
      <c r="AW4" s="552"/>
      <c r="AX4" s="552"/>
      <c r="AY4" s="552"/>
      <c r="AZ4" s="552"/>
      <c r="BA4" s="553"/>
      <c r="BB4" s="553"/>
      <c r="BC4" s="553"/>
      <c r="BD4" s="553"/>
      <c r="BE4" s="553"/>
    </row>
    <row r="5" spans="1:57" s="242" customFormat="1" ht="39.950000000000003" customHeight="1" thickBot="1">
      <c r="A5" s="551"/>
      <c r="B5" s="248" t="s">
        <v>128</v>
      </c>
      <c r="C5" s="248" t="s">
        <v>162</v>
      </c>
      <c r="D5" s="248" t="s">
        <v>172</v>
      </c>
      <c r="E5" s="248" t="s">
        <v>191</v>
      </c>
      <c r="F5" s="248" t="s">
        <v>198</v>
      </c>
      <c r="G5" s="248" t="s">
        <v>203</v>
      </c>
      <c r="H5" s="249" t="s">
        <v>328</v>
      </c>
      <c r="I5" s="249" t="s">
        <v>325</v>
      </c>
      <c r="J5" s="249" t="s">
        <v>326</v>
      </c>
      <c r="K5" s="249" t="s">
        <v>327</v>
      </c>
      <c r="L5" s="249" t="s">
        <v>454</v>
      </c>
      <c r="M5" s="249" t="s">
        <v>457</v>
      </c>
      <c r="N5" s="249" t="s">
        <v>463</v>
      </c>
      <c r="O5" s="250" t="s">
        <v>324</v>
      </c>
      <c r="P5" s="248" t="s">
        <v>110</v>
      </c>
      <c r="Q5" s="248" t="s">
        <v>163</v>
      </c>
      <c r="R5" s="248" t="s">
        <v>173</v>
      </c>
      <c r="S5" s="248" t="s">
        <v>192</v>
      </c>
      <c r="T5" s="248" t="s">
        <v>196</v>
      </c>
      <c r="U5" s="248" t="s">
        <v>203</v>
      </c>
      <c r="V5" s="249" t="s">
        <v>328</v>
      </c>
      <c r="W5" s="249" t="s">
        <v>325</v>
      </c>
      <c r="X5" s="249" t="s">
        <v>326</v>
      </c>
      <c r="Y5" s="249" t="s">
        <v>327</v>
      </c>
      <c r="Z5" s="249" t="str">
        <f>L5</f>
        <v>2022年
(R4)</v>
      </c>
      <c r="AA5" s="249" t="str">
        <f>M5</f>
        <v>2023年
(R5)</v>
      </c>
      <c r="AB5" s="249" t="str">
        <f>N5</f>
        <v>2024年
(R6)</v>
      </c>
      <c r="AC5" s="250" t="s">
        <v>324</v>
      </c>
      <c r="AD5" s="248" t="s">
        <v>110</v>
      </c>
      <c r="AE5" s="248" t="s">
        <v>163</v>
      </c>
      <c r="AF5" s="248" t="s">
        <v>173</v>
      </c>
      <c r="AG5" s="248" t="s">
        <v>192</v>
      </c>
      <c r="AH5" s="248" t="s">
        <v>196</v>
      </c>
      <c r="AI5" s="248" t="s">
        <v>203</v>
      </c>
      <c r="AJ5" s="249" t="s">
        <v>328</v>
      </c>
      <c r="AK5" s="249" t="s">
        <v>325</v>
      </c>
      <c r="AL5" s="249" t="s">
        <v>326</v>
      </c>
      <c r="AM5" s="249" t="s">
        <v>327</v>
      </c>
      <c r="AN5" s="249" t="str">
        <f>L5</f>
        <v>2022年
(R4)</v>
      </c>
      <c r="AO5" s="249" t="str">
        <f>M5</f>
        <v>2023年
(R5)</v>
      </c>
      <c r="AP5" s="249" t="str">
        <f>N5</f>
        <v>2024年
(R6)</v>
      </c>
      <c r="AQ5" s="250" t="s">
        <v>324</v>
      </c>
      <c r="AR5" s="248" t="s">
        <v>110</v>
      </c>
      <c r="AS5" s="248" t="s">
        <v>163</v>
      </c>
      <c r="AT5" s="248" t="s">
        <v>173</v>
      </c>
      <c r="AU5" s="248" t="s">
        <v>192</v>
      </c>
      <c r="AV5" s="248" t="s">
        <v>196</v>
      </c>
      <c r="AW5" s="248" t="s">
        <v>203</v>
      </c>
      <c r="AX5" s="249" t="s">
        <v>328</v>
      </c>
      <c r="AY5" s="249" t="s">
        <v>325</v>
      </c>
      <c r="AZ5" s="249" t="s">
        <v>326</v>
      </c>
      <c r="BA5" s="249" t="s">
        <v>327</v>
      </c>
      <c r="BB5" s="511" t="str">
        <f>L5</f>
        <v>2022年
(R4)</v>
      </c>
      <c r="BC5" s="511" t="str">
        <f>M5</f>
        <v>2023年
(R5)</v>
      </c>
      <c r="BD5" s="511" t="str">
        <f>N5</f>
        <v>2024年
(R6)</v>
      </c>
      <c r="BE5" s="251" t="s">
        <v>324</v>
      </c>
    </row>
    <row r="6" spans="1:57" s="242" customFormat="1" ht="24.95" hidden="1" customHeight="1">
      <c r="A6" s="252" t="s">
        <v>129</v>
      </c>
      <c r="B6" s="8">
        <v>0</v>
      </c>
      <c r="C6" s="256">
        <v>0</v>
      </c>
      <c r="D6" s="256" t="s">
        <v>118</v>
      </c>
      <c r="E6" s="256" t="s">
        <v>118</v>
      </c>
      <c r="F6" s="256">
        <v>1</v>
      </c>
      <c r="G6" s="256">
        <v>1</v>
      </c>
      <c r="H6" s="256">
        <v>1</v>
      </c>
      <c r="I6" s="256" t="s">
        <v>118</v>
      </c>
      <c r="J6" s="256" t="s">
        <v>118</v>
      </c>
      <c r="K6" s="256" t="s">
        <v>30</v>
      </c>
      <c r="L6" s="9"/>
      <c r="M6" s="9"/>
      <c r="N6" s="9"/>
      <c r="O6" s="255" t="e">
        <f>K6/J6%</f>
        <v>#VALUE!</v>
      </c>
      <c r="P6" s="8">
        <v>1</v>
      </c>
      <c r="Q6" s="256">
        <v>1</v>
      </c>
      <c r="R6" s="256">
        <v>1</v>
      </c>
      <c r="S6" s="256" t="s">
        <v>118</v>
      </c>
      <c r="T6" s="256">
        <v>1</v>
      </c>
      <c r="U6" s="256">
        <v>1</v>
      </c>
      <c r="V6" s="256">
        <v>2</v>
      </c>
      <c r="W6" s="256">
        <v>1</v>
      </c>
      <c r="X6" s="256" t="s">
        <v>118</v>
      </c>
      <c r="Y6" s="256" t="s">
        <v>30</v>
      </c>
      <c r="Z6" s="9"/>
      <c r="AA6" s="9"/>
      <c r="AB6" s="9"/>
      <c r="AC6" s="255" t="e">
        <f>Y6/X6%</f>
        <v>#VALUE!</v>
      </c>
      <c r="AD6" s="8">
        <v>1</v>
      </c>
      <c r="AE6" s="256">
        <v>1</v>
      </c>
      <c r="AF6" s="256">
        <v>1</v>
      </c>
      <c r="AG6" s="256">
        <v>1</v>
      </c>
      <c r="AH6" s="256">
        <v>2</v>
      </c>
      <c r="AI6" s="256">
        <v>1</v>
      </c>
      <c r="AJ6" s="256">
        <v>1</v>
      </c>
      <c r="AK6" s="256" t="s">
        <v>118</v>
      </c>
      <c r="AL6" s="256" t="s">
        <v>118</v>
      </c>
      <c r="AM6" s="256" t="s">
        <v>30</v>
      </c>
      <c r="AN6" s="9"/>
      <c r="AO6" s="9"/>
      <c r="AP6" s="9"/>
      <c r="AQ6" s="255" t="e">
        <f>AM6/AL6%</f>
        <v>#VALUE!</v>
      </c>
      <c r="AR6" s="8">
        <v>1</v>
      </c>
      <c r="AS6" s="256">
        <v>1</v>
      </c>
      <c r="AT6" s="256">
        <v>1</v>
      </c>
      <c r="AU6" s="256">
        <v>1</v>
      </c>
      <c r="AV6" s="256">
        <v>2</v>
      </c>
      <c r="AW6" s="256">
        <v>2</v>
      </c>
      <c r="AX6" s="256">
        <v>2</v>
      </c>
      <c r="AY6" s="256">
        <v>1</v>
      </c>
      <c r="AZ6" s="256" t="s">
        <v>118</v>
      </c>
      <c r="BA6" s="256" t="s">
        <v>30</v>
      </c>
      <c r="BB6" s="9"/>
      <c r="BC6" s="9"/>
      <c r="BD6" s="9"/>
      <c r="BE6" s="243" t="e">
        <f>BA6/AZ6%</f>
        <v>#VALUE!</v>
      </c>
    </row>
    <row r="7" spans="1:57" s="242" customFormat="1" ht="24.95" customHeight="1">
      <c r="A7" s="252" t="s">
        <v>130</v>
      </c>
      <c r="B7" s="8">
        <v>16</v>
      </c>
      <c r="C7" s="9">
        <v>14</v>
      </c>
      <c r="D7" s="9">
        <v>15</v>
      </c>
      <c r="E7" s="9">
        <v>11</v>
      </c>
      <c r="F7" s="9">
        <v>14</v>
      </c>
      <c r="G7" s="9">
        <v>9</v>
      </c>
      <c r="H7" s="9">
        <v>8</v>
      </c>
      <c r="I7" s="9">
        <v>8</v>
      </c>
      <c r="J7" s="9">
        <v>7</v>
      </c>
      <c r="K7" s="9">
        <v>5</v>
      </c>
      <c r="L7" s="9">
        <v>4</v>
      </c>
      <c r="M7" s="9">
        <v>4</v>
      </c>
      <c r="N7" s="9">
        <v>2</v>
      </c>
      <c r="O7" s="255">
        <f>N7/M7%</f>
        <v>50</v>
      </c>
      <c r="P7" s="8">
        <v>16</v>
      </c>
      <c r="Q7" s="9">
        <v>14</v>
      </c>
      <c r="R7" s="9">
        <v>10</v>
      </c>
      <c r="S7" s="9">
        <v>14</v>
      </c>
      <c r="T7" s="9">
        <v>11</v>
      </c>
      <c r="U7" s="9">
        <v>10</v>
      </c>
      <c r="V7" s="9">
        <v>9</v>
      </c>
      <c r="W7" s="9">
        <v>9</v>
      </c>
      <c r="X7" s="9">
        <v>6</v>
      </c>
      <c r="Y7" s="9">
        <v>4</v>
      </c>
      <c r="Z7" s="9">
        <v>4</v>
      </c>
      <c r="AA7" s="9">
        <v>3</v>
      </c>
      <c r="AB7" s="9">
        <v>2</v>
      </c>
      <c r="AC7" s="255">
        <f>AB7/AA7%</f>
        <v>66.666666666666671</v>
      </c>
      <c r="AD7" s="8">
        <v>17</v>
      </c>
      <c r="AE7" s="9">
        <v>17</v>
      </c>
      <c r="AF7" s="9">
        <v>15</v>
      </c>
      <c r="AG7" s="9">
        <v>15</v>
      </c>
      <c r="AH7" s="9">
        <v>18</v>
      </c>
      <c r="AI7" s="9">
        <v>14</v>
      </c>
      <c r="AJ7" s="9">
        <v>12</v>
      </c>
      <c r="AK7" s="9">
        <v>10</v>
      </c>
      <c r="AL7" s="9">
        <v>9</v>
      </c>
      <c r="AM7" s="9">
        <v>5</v>
      </c>
      <c r="AN7" s="9">
        <v>4</v>
      </c>
      <c r="AO7" s="9">
        <v>4</v>
      </c>
      <c r="AP7" s="9">
        <v>3</v>
      </c>
      <c r="AQ7" s="255">
        <f>AP7/AO7%</f>
        <v>75</v>
      </c>
      <c r="AR7" s="8">
        <v>21</v>
      </c>
      <c r="AS7" s="9">
        <v>19</v>
      </c>
      <c r="AT7" s="9">
        <v>18</v>
      </c>
      <c r="AU7" s="9">
        <v>18</v>
      </c>
      <c r="AV7" s="9">
        <v>18</v>
      </c>
      <c r="AW7" s="9">
        <v>15</v>
      </c>
      <c r="AX7" s="9">
        <v>12</v>
      </c>
      <c r="AY7" s="9">
        <v>11</v>
      </c>
      <c r="AZ7" s="9">
        <v>9</v>
      </c>
      <c r="BA7" s="9">
        <v>6</v>
      </c>
      <c r="BB7" s="9">
        <v>4</v>
      </c>
      <c r="BC7" s="9">
        <v>4</v>
      </c>
      <c r="BD7" s="9">
        <v>3</v>
      </c>
      <c r="BE7" s="243">
        <f>BD7/BC7%</f>
        <v>75</v>
      </c>
    </row>
    <row r="8" spans="1:57" s="242" customFormat="1" ht="24.95" hidden="1" customHeight="1">
      <c r="A8" s="252" t="s">
        <v>131</v>
      </c>
      <c r="B8" s="8" t="s">
        <v>102</v>
      </c>
      <c r="C8" s="9" t="s">
        <v>118</v>
      </c>
      <c r="D8" s="9" t="s">
        <v>118</v>
      </c>
      <c r="E8" s="9" t="s">
        <v>118</v>
      </c>
      <c r="F8" s="9" t="s">
        <v>118</v>
      </c>
      <c r="G8" s="9" t="s">
        <v>118</v>
      </c>
      <c r="H8" s="9" t="s">
        <v>118</v>
      </c>
      <c r="I8" s="9" t="s">
        <v>61</v>
      </c>
      <c r="J8" s="9" t="s">
        <v>61</v>
      </c>
      <c r="K8" s="9" t="s">
        <v>61</v>
      </c>
      <c r="L8" s="9"/>
      <c r="M8" s="9"/>
      <c r="N8" s="9"/>
      <c r="O8" s="255" t="e">
        <f t="shared" ref="O8:O32" si="0">K8/J8%</f>
        <v>#VALUE!</v>
      </c>
      <c r="P8" s="8" t="s">
        <v>102</v>
      </c>
      <c r="Q8" s="9" t="s">
        <v>118</v>
      </c>
      <c r="R8" s="9" t="s">
        <v>118</v>
      </c>
      <c r="S8" s="9" t="s">
        <v>118</v>
      </c>
      <c r="T8" s="9" t="s">
        <v>118</v>
      </c>
      <c r="U8" s="9" t="s">
        <v>118</v>
      </c>
      <c r="V8" s="9" t="s">
        <v>118</v>
      </c>
      <c r="W8" s="9" t="s">
        <v>118</v>
      </c>
      <c r="X8" s="9" t="s">
        <v>118</v>
      </c>
      <c r="Y8" s="9" t="s">
        <v>30</v>
      </c>
      <c r="Z8" s="9"/>
      <c r="AA8" s="9"/>
      <c r="AB8" s="9"/>
      <c r="AC8" s="255" t="e">
        <f t="shared" ref="AC8:AC32" si="1">Y8/X8%</f>
        <v>#VALUE!</v>
      </c>
      <c r="AD8" s="8" t="s">
        <v>102</v>
      </c>
      <c r="AE8" s="9" t="s">
        <v>118</v>
      </c>
      <c r="AF8" s="9" t="s">
        <v>118</v>
      </c>
      <c r="AG8" s="9" t="s">
        <v>118</v>
      </c>
      <c r="AH8" s="9" t="s">
        <v>118</v>
      </c>
      <c r="AI8" s="9" t="s">
        <v>118</v>
      </c>
      <c r="AJ8" s="9" t="s">
        <v>118</v>
      </c>
      <c r="AK8" s="9" t="s">
        <v>118</v>
      </c>
      <c r="AL8" s="9" t="s">
        <v>118</v>
      </c>
      <c r="AM8" s="9" t="s">
        <v>30</v>
      </c>
      <c r="AN8" s="9"/>
      <c r="AO8" s="9"/>
      <c r="AP8" s="9"/>
      <c r="AQ8" s="255" t="e">
        <f t="shared" ref="AQ8:AQ32" si="2">AM8/AL8%</f>
        <v>#VALUE!</v>
      </c>
      <c r="AR8" s="8" t="s">
        <v>102</v>
      </c>
      <c r="AS8" s="9" t="s">
        <v>165</v>
      </c>
      <c r="AT8" s="9" t="s">
        <v>118</v>
      </c>
      <c r="AU8" s="9" t="s">
        <v>118</v>
      </c>
      <c r="AV8" s="9" t="s">
        <v>118</v>
      </c>
      <c r="AW8" s="9" t="s">
        <v>118</v>
      </c>
      <c r="AX8" s="9" t="s">
        <v>118</v>
      </c>
      <c r="AY8" s="9" t="s">
        <v>118</v>
      </c>
      <c r="AZ8" s="9" t="s">
        <v>118</v>
      </c>
      <c r="BA8" s="9" t="s">
        <v>30</v>
      </c>
      <c r="BB8" s="9"/>
      <c r="BC8" s="9"/>
      <c r="BD8" s="9"/>
      <c r="BE8" s="243" t="e">
        <f t="shared" ref="BE8:BE32" si="3">BA8/AZ8%</f>
        <v>#VALUE!</v>
      </c>
    </row>
    <row r="9" spans="1:57" s="242" customFormat="1" ht="24.95" customHeight="1">
      <c r="A9" s="252" t="s">
        <v>132</v>
      </c>
      <c r="B9" s="254">
        <v>18</v>
      </c>
      <c r="C9" s="257">
        <v>17</v>
      </c>
      <c r="D9" s="257">
        <v>11</v>
      </c>
      <c r="E9" s="257">
        <v>11</v>
      </c>
      <c r="F9" s="257">
        <v>9</v>
      </c>
      <c r="G9" s="257">
        <v>12</v>
      </c>
      <c r="H9" s="9">
        <v>8</v>
      </c>
      <c r="I9" s="9">
        <v>7</v>
      </c>
      <c r="J9" s="9">
        <v>8</v>
      </c>
      <c r="K9" s="9">
        <v>6</v>
      </c>
      <c r="L9" s="9">
        <v>8</v>
      </c>
      <c r="M9" s="9">
        <v>7</v>
      </c>
      <c r="N9" s="9">
        <v>7</v>
      </c>
      <c r="O9" s="255">
        <f>N9/M9%</f>
        <v>99.999999999999986</v>
      </c>
      <c r="P9" s="254">
        <v>11</v>
      </c>
      <c r="Q9" s="257">
        <v>10</v>
      </c>
      <c r="R9" s="257">
        <v>11</v>
      </c>
      <c r="S9" s="257">
        <v>10</v>
      </c>
      <c r="T9" s="257">
        <v>10</v>
      </c>
      <c r="U9" s="257">
        <v>10</v>
      </c>
      <c r="V9" s="9">
        <v>7</v>
      </c>
      <c r="W9" s="9">
        <v>7</v>
      </c>
      <c r="X9" s="9">
        <v>5</v>
      </c>
      <c r="Y9" s="9">
        <v>6</v>
      </c>
      <c r="Z9" s="9">
        <v>6</v>
      </c>
      <c r="AA9" s="9">
        <v>6</v>
      </c>
      <c r="AB9" s="9">
        <v>6</v>
      </c>
      <c r="AC9" s="255">
        <f>AB9/AA9%</f>
        <v>100</v>
      </c>
      <c r="AD9" s="254">
        <v>17</v>
      </c>
      <c r="AE9" s="257">
        <v>13</v>
      </c>
      <c r="AF9" s="257">
        <v>14</v>
      </c>
      <c r="AG9" s="257">
        <v>13</v>
      </c>
      <c r="AH9" s="257">
        <v>13</v>
      </c>
      <c r="AI9" s="257">
        <v>7</v>
      </c>
      <c r="AJ9" s="9">
        <v>11</v>
      </c>
      <c r="AK9" s="9">
        <v>10</v>
      </c>
      <c r="AL9" s="8">
        <v>9</v>
      </c>
      <c r="AM9" s="9">
        <v>9</v>
      </c>
      <c r="AN9" s="9">
        <v>9</v>
      </c>
      <c r="AO9" s="9">
        <v>9</v>
      </c>
      <c r="AP9" s="9">
        <v>8</v>
      </c>
      <c r="AQ9" s="255">
        <f>AP9/AO9%</f>
        <v>88.888888888888886</v>
      </c>
      <c r="AR9" s="254">
        <v>21</v>
      </c>
      <c r="AS9" s="257">
        <v>21</v>
      </c>
      <c r="AT9" s="257">
        <v>17</v>
      </c>
      <c r="AU9" s="257">
        <v>16</v>
      </c>
      <c r="AV9" s="257">
        <v>15</v>
      </c>
      <c r="AW9" s="257">
        <v>15</v>
      </c>
      <c r="AX9" s="9">
        <v>12</v>
      </c>
      <c r="AY9" s="9">
        <v>11</v>
      </c>
      <c r="AZ9" s="9">
        <v>11</v>
      </c>
      <c r="BA9" s="9">
        <v>10</v>
      </c>
      <c r="BB9" s="9">
        <v>11</v>
      </c>
      <c r="BC9" s="9">
        <v>10</v>
      </c>
      <c r="BD9" s="9">
        <v>10</v>
      </c>
      <c r="BE9" s="243">
        <f>BD9/BC9%</f>
        <v>100</v>
      </c>
    </row>
    <row r="10" spans="1:57" s="242" customFormat="1" ht="24.95" customHeight="1">
      <c r="A10" s="252" t="s">
        <v>133</v>
      </c>
      <c r="B10" s="8">
        <v>7</v>
      </c>
      <c r="C10" s="9">
        <v>7</v>
      </c>
      <c r="D10" s="9">
        <v>7</v>
      </c>
      <c r="E10" s="9">
        <v>7</v>
      </c>
      <c r="F10" s="9">
        <v>6</v>
      </c>
      <c r="G10" s="9">
        <v>6</v>
      </c>
      <c r="H10" s="257">
        <v>5</v>
      </c>
      <c r="I10" s="257">
        <v>5</v>
      </c>
      <c r="J10" s="257">
        <v>4</v>
      </c>
      <c r="K10" s="257">
        <v>3</v>
      </c>
      <c r="L10" s="257">
        <v>1</v>
      </c>
      <c r="M10" s="257">
        <v>2</v>
      </c>
      <c r="N10" s="257">
        <v>2</v>
      </c>
      <c r="O10" s="255">
        <f t="shared" ref="O10:O17" si="4">N10/M10%</f>
        <v>100</v>
      </c>
      <c r="P10" s="8">
        <v>6</v>
      </c>
      <c r="Q10" s="9">
        <v>6</v>
      </c>
      <c r="R10" s="9">
        <v>5</v>
      </c>
      <c r="S10" s="9">
        <v>5</v>
      </c>
      <c r="T10" s="9">
        <v>5</v>
      </c>
      <c r="U10" s="9">
        <v>3</v>
      </c>
      <c r="V10" s="257">
        <v>3</v>
      </c>
      <c r="W10" s="257">
        <v>3</v>
      </c>
      <c r="X10" s="9" t="s">
        <v>118</v>
      </c>
      <c r="Y10" s="9" t="s">
        <v>30</v>
      </c>
      <c r="Z10" s="9" t="s">
        <v>30</v>
      </c>
      <c r="AA10" s="9" t="s">
        <v>30</v>
      </c>
      <c r="AB10" s="9">
        <v>1</v>
      </c>
      <c r="AC10" s="510" t="s">
        <v>30</v>
      </c>
      <c r="AD10" s="8">
        <v>7</v>
      </c>
      <c r="AE10" s="9">
        <v>6</v>
      </c>
      <c r="AF10" s="9">
        <v>6</v>
      </c>
      <c r="AG10" s="9">
        <v>8</v>
      </c>
      <c r="AH10" s="9">
        <v>7</v>
      </c>
      <c r="AI10" s="9">
        <v>6</v>
      </c>
      <c r="AJ10" s="257">
        <v>5</v>
      </c>
      <c r="AK10" s="257">
        <v>3</v>
      </c>
      <c r="AL10" s="254">
        <v>2</v>
      </c>
      <c r="AM10" s="257">
        <v>2</v>
      </c>
      <c r="AN10" s="257">
        <v>2</v>
      </c>
      <c r="AO10" s="257">
        <v>2</v>
      </c>
      <c r="AP10" s="257">
        <v>2</v>
      </c>
      <c r="AQ10" s="255">
        <f t="shared" ref="AQ10:AQ16" si="5">AP10/AO10%</f>
        <v>100</v>
      </c>
      <c r="AR10" s="8">
        <v>8</v>
      </c>
      <c r="AS10" s="9">
        <v>8</v>
      </c>
      <c r="AT10" s="9">
        <v>8</v>
      </c>
      <c r="AU10" s="9">
        <v>10</v>
      </c>
      <c r="AV10" s="9">
        <v>8</v>
      </c>
      <c r="AW10" s="9">
        <v>7</v>
      </c>
      <c r="AX10" s="257">
        <v>6</v>
      </c>
      <c r="AY10" s="257">
        <v>5</v>
      </c>
      <c r="AZ10" s="257">
        <v>4</v>
      </c>
      <c r="BA10" s="257">
        <v>3</v>
      </c>
      <c r="BB10" s="257">
        <v>2</v>
      </c>
      <c r="BC10" s="257">
        <v>2</v>
      </c>
      <c r="BD10" s="257">
        <v>2</v>
      </c>
      <c r="BE10" s="243">
        <f t="shared" ref="BE10:BE17" si="6">BD10/BC10%</f>
        <v>100</v>
      </c>
    </row>
    <row r="11" spans="1:57" s="242" customFormat="1" ht="24.95" customHeight="1">
      <c r="A11" s="252" t="s">
        <v>134</v>
      </c>
      <c r="B11" s="254">
        <v>58</v>
      </c>
      <c r="C11" s="257">
        <v>53</v>
      </c>
      <c r="D11" s="257">
        <v>40</v>
      </c>
      <c r="E11" s="257">
        <v>34</v>
      </c>
      <c r="F11" s="257">
        <v>34</v>
      </c>
      <c r="G11" s="257">
        <v>38</v>
      </c>
      <c r="H11" s="9">
        <v>29</v>
      </c>
      <c r="I11" s="9">
        <v>27</v>
      </c>
      <c r="J11" s="9">
        <v>20</v>
      </c>
      <c r="K11" s="9">
        <v>13</v>
      </c>
      <c r="L11" s="9">
        <v>13</v>
      </c>
      <c r="M11" s="9">
        <v>11</v>
      </c>
      <c r="N11" s="9">
        <v>12</v>
      </c>
      <c r="O11" s="255">
        <f t="shared" si="4"/>
        <v>109.09090909090909</v>
      </c>
      <c r="P11" s="254">
        <v>50</v>
      </c>
      <c r="Q11" s="257">
        <v>23</v>
      </c>
      <c r="R11" s="257">
        <v>41</v>
      </c>
      <c r="S11" s="257">
        <v>36</v>
      </c>
      <c r="T11" s="257">
        <v>36</v>
      </c>
      <c r="U11" s="257">
        <v>38</v>
      </c>
      <c r="V11" s="9">
        <v>33</v>
      </c>
      <c r="W11" s="9">
        <v>25</v>
      </c>
      <c r="X11" s="9">
        <v>22</v>
      </c>
      <c r="Y11" s="9">
        <v>14</v>
      </c>
      <c r="Z11" s="9">
        <v>10</v>
      </c>
      <c r="AA11" s="9">
        <v>10</v>
      </c>
      <c r="AB11" s="9">
        <v>11</v>
      </c>
      <c r="AC11" s="255">
        <f>AB11/AA11%</f>
        <v>110</v>
      </c>
      <c r="AD11" s="254">
        <v>57</v>
      </c>
      <c r="AE11" s="257">
        <v>57</v>
      </c>
      <c r="AF11" s="257">
        <v>47</v>
      </c>
      <c r="AG11" s="257">
        <v>40</v>
      </c>
      <c r="AH11" s="257">
        <v>37</v>
      </c>
      <c r="AI11" s="257">
        <v>40</v>
      </c>
      <c r="AJ11" s="9">
        <v>34</v>
      </c>
      <c r="AK11" s="9">
        <v>28</v>
      </c>
      <c r="AL11" s="8">
        <v>22</v>
      </c>
      <c r="AM11" s="9">
        <v>15</v>
      </c>
      <c r="AN11" s="9">
        <v>13</v>
      </c>
      <c r="AO11" s="9">
        <v>11</v>
      </c>
      <c r="AP11" s="9">
        <v>10</v>
      </c>
      <c r="AQ11" s="255">
        <f t="shared" si="5"/>
        <v>90.909090909090907</v>
      </c>
      <c r="AR11" s="254">
        <v>65</v>
      </c>
      <c r="AS11" s="257">
        <v>58</v>
      </c>
      <c r="AT11" s="257">
        <v>48</v>
      </c>
      <c r="AU11" s="257">
        <v>44</v>
      </c>
      <c r="AV11" s="257">
        <v>41</v>
      </c>
      <c r="AW11" s="257">
        <v>44</v>
      </c>
      <c r="AX11" s="9">
        <v>39</v>
      </c>
      <c r="AY11" s="9">
        <v>33</v>
      </c>
      <c r="AZ11" s="9">
        <v>25</v>
      </c>
      <c r="BA11" s="9">
        <v>17</v>
      </c>
      <c r="BB11" s="9">
        <v>14</v>
      </c>
      <c r="BC11" s="9">
        <v>12</v>
      </c>
      <c r="BD11" s="9">
        <v>12</v>
      </c>
      <c r="BE11" s="243">
        <f t="shared" si="6"/>
        <v>100</v>
      </c>
    </row>
    <row r="12" spans="1:57" s="242" customFormat="1" ht="24.95" customHeight="1">
      <c r="A12" s="252" t="s">
        <v>135</v>
      </c>
      <c r="B12" s="254">
        <v>25</v>
      </c>
      <c r="C12" s="257">
        <v>18</v>
      </c>
      <c r="D12" s="257">
        <v>18</v>
      </c>
      <c r="E12" s="257">
        <v>13</v>
      </c>
      <c r="F12" s="257">
        <v>13</v>
      </c>
      <c r="G12" s="257">
        <v>10</v>
      </c>
      <c r="H12" s="257">
        <v>6</v>
      </c>
      <c r="I12" s="257">
        <v>6</v>
      </c>
      <c r="J12" s="257">
        <v>4</v>
      </c>
      <c r="K12" s="257">
        <v>4</v>
      </c>
      <c r="L12" s="257">
        <v>3</v>
      </c>
      <c r="M12" s="257">
        <v>3</v>
      </c>
      <c r="N12" s="257">
        <v>3</v>
      </c>
      <c r="O12" s="255">
        <f t="shared" si="4"/>
        <v>100</v>
      </c>
      <c r="P12" s="254">
        <v>23</v>
      </c>
      <c r="Q12" s="257">
        <v>13</v>
      </c>
      <c r="R12" s="257">
        <v>11</v>
      </c>
      <c r="S12" s="257">
        <v>11</v>
      </c>
      <c r="T12" s="257">
        <v>10</v>
      </c>
      <c r="U12" s="257">
        <v>8</v>
      </c>
      <c r="V12" s="257">
        <v>5</v>
      </c>
      <c r="W12" s="257">
        <v>6</v>
      </c>
      <c r="X12" s="257">
        <v>3</v>
      </c>
      <c r="Y12" s="257">
        <v>4</v>
      </c>
      <c r="Z12" s="257">
        <v>4</v>
      </c>
      <c r="AA12" s="257">
        <v>2</v>
      </c>
      <c r="AB12" s="257">
        <v>3</v>
      </c>
      <c r="AC12" s="255">
        <f t="shared" ref="AC12:AC16" si="7">AB12/AA12%</f>
        <v>150</v>
      </c>
      <c r="AD12" s="254">
        <v>21</v>
      </c>
      <c r="AE12" s="257">
        <v>15</v>
      </c>
      <c r="AF12" s="257">
        <v>13</v>
      </c>
      <c r="AG12" s="257">
        <v>11</v>
      </c>
      <c r="AH12" s="257">
        <v>12</v>
      </c>
      <c r="AI12" s="257">
        <v>8</v>
      </c>
      <c r="AJ12" s="257">
        <v>6</v>
      </c>
      <c r="AK12" s="257">
        <v>5</v>
      </c>
      <c r="AL12" s="254">
        <v>5</v>
      </c>
      <c r="AM12" s="257">
        <v>4</v>
      </c>
      <c r="AN12" s="257">
        <v>4</v>
      </c>
      <c r="AO12" s="257">
        <v>3</v>
      </c>
      <c r="AP12" s="257">
        <v>2</v>
      </c>
      <c r="AQ12" s="255">
        <f t="shared" si="5"/>
        <v>66.666666666666671</v>
      </c>
      <c r="AR12" s="254">
        <v>28</v>
      </c>
      <c r="AS12" s="257">
        <v>21</v>
      </c>
      <c r="AT12" s="257">
        <v>18</v>
      </c>
      <c r="AU12" s="257">
        <v>13</v>
      </c>
      <c r="AV12" s="257">
        <v>13</v>
      </c>
      <c r="AW12" s="257">
        <v>10</v>
      </c>
      <c r="AX12" s="257">
        <v>7</v>
      </c>
      <c r="AY12" s="257">
        <v>7</v>
      </c>
      <c r="AZ12" s="257">
        <v>5</v>
      </c>
      <c r="BA12" s="257">
        <v>5</v>
      </c>
      <c r="BB12" s="257">
        <v>4</v>
      </c>
      <c r="BC12" s="257">
        <v>3</v>
      </c>
      <c r="BD12" s="257">
        <v>4</v>
      </c>
      <c r="BE12" s="243">
        <f t="shared" si="6"/>
        <v>133.33333333333334</v>
      </c>
    </row>
    <row r="13" spans="1:57" s="242" customFormat="1" ht="24.95" customHeight="1">
      <c r="A13" s="252" t="s">
        <v>136</v>
      </c>
      <c r="B13" s="254">
        <v>27</v>
      </c>
      <c r="C13" s="257">
        <v>22</v>
      </c>
      <c r="D13" s="257">
        <v>23</v>
      </c>
      <c r="E13" s="257">
        <v>22</v>
      </c>
      <c r="F13" s="257">
        <v>23</v>
      </c>
      <c r="G13" s="257">
        <v>22</v>
      </c>
      <c r="H13" s="257">
        <v>21</v>
      </c>
      <c r="I13" s="257">
        <v>20</v>
      </c>
      <c r="J13" s="257">
        <v>19</v>
      </c>
      <c r="K13" s="257">
        <v>15</v>
      </c>
      <c r="L13" s="257">
        <v>17</v>
      </c>
      <c r="M13" s="257">
        <v>15</v>
      </c>
      <c r="N13" s="257">
        <v>15</v>
      </c>
      <c r="O13" s="255">
        <f t="shared" si="4"/>
        <v>100</v>
      </c>
      <c r="P13" s="254">
        <v>21</v>
      </c>
      <c r="Q13" s="257">
        <v>17</v>
      </c>
      <c r="R13" s="257">
        <v>18</v>
      </c>
      <c r="S13" s="257">
        <v>14</v>
      </c>
      <c r="T13" s="257">
        <v>16</v>
      </c>
      <c r="U13" s="257">
        <v>16</v>
      </c>
      <c r="V13" s="257">
        <v>16</v>
      </c>
      <c r="W13" s="257">
        <v>14</v>
      </c>
      <c r="X13" s="257">
        <v>14</v>
      </c>
      <c r="Y13" s="257">
        <v>10</v>
      </c>
      <c r="Z13" s="257">
        <v>13</v>
      </c>
      <c r="AA13" s="257">
        <v>12</v>
      </c>
      <c r="AB13" s="257">
        <v>10</v>
      </c>
      <c r="AC13" s="255">
        <f t="shared" si="7"/>
        <v>83.333333333333343</v>
      </c>
      <c r="AD13" s="254">
        <v>26</v>
      </c>
      <c r="AE13" s="257">
        <v>23</v>
      </c>
      <c r="AF13" s="257">
        <v>23</v>
      </c>
      <c r="AG13" s="257">
        <v>23</v>
      </c>
      <c r="AH13" s="257">
        <v>23</v>
      </c>
      <c r="AI13" s="257">
        <v>20</v>
      </c>
      <c r="AJ13" s="257">
        <v>21</v>
      </c>
      <c r="AK13" s="257">
        <v>20</v>
      </c>
      <c r="AL13" s="254">
        <v>19</v>
      </c>
      <c r="AM13" s="257">
        <v>16</v>
      </c>
      <c r="AN13" s="257">
        <v>17</v>
      </c>
      <c r="AO13" s="257">
        <v>16</v>
      </c>
      <c r="AP13" s="257">
        <v>13</v>
      </c>
      <c r="AQ13" s="255">
        <f t="shared" si="5"/>
        <v>81.25</v>
      </c>
      <c r="AR13" s="254">
        <v>27</v>
      </c>
      <c r="AS13" s="257">
        <v>26</v>
      </c>
      <c r="AT13" s="257">
        <v>23</v>
      </c>
      <c r="AU13" s="257">
        <v>23</v>
      </c>
      <c r="AV13" s="257">
        <v>23</v>
      </c>
      <c r="AW13" s="257">
        <v>22</v>
      </c>
      <c r="AX13" s="257">
        <v>21</v>
      </c>
      <c r="AY13" s="257">
        <v>21</v>
      </c>
      <c r="AZ13" s="257">
        <v>19</v>
      </c>
      <c r="BA13" s="257">
        <v>18</v>
      </c>
      <c r="BB13" s="257">
        <v>18</v>
      </c>
      <c r="BC13" s="257">
        <v>16</v>
      </c>
      <c r="BD13" s="257">
        <v>15</v>
      </c>
      <c r="BE13" s="243">
        <f t="shared" si="6"/>
        <v>93.75</v>
      </c>
    </row>
    <row r="14" spans="1:57" s="242" customFormat="1" ht="24.95" customHeight="1">
      <c r="A14" s="252" t="s">
        <v>137</v>
      </c>
      <c r="B14" s="254">
        <v>197</v>
      </c>
      <c r="C14" s="257">
        <v>157</v>
      </c>
      <c r="D14" s="257">
        <v>130</v>
      </c>
      <c r="E14" s="257">
        <v>122</v>
      </c>
      <c r="F14" s="257">
        <v>111</v>
      </c>
      <c r="G14" s="257">
        <v>111</v>
      </c>
      <c r="H14" s="257">
        <v>102</v>
      </c>
      <c r="I14" s="257">
        <v>91</v>
      </c>
      <c r="J14" s="257">
        <v>75</v>
      </c>
      <c r="K14" s="257">
        <v>61</v>
      </c>
      <c r="L14" s="257">
        <v>55</v>
      </c>
      <c r="M14" s="257">
        <v>45</v>
      </c>
      <c r="N14" s="257">
        <v>48</v>
      </c>
      <c r="O14" s="255">
        <f t="shared" si="4"/>
        <v>106.66666666666666</v>
      </c>
      <c r="P14" s="254">
        <v>113</v>
      </c>
      <c r="Q14" s="257">
        <v>107</v>
      </c>
      <c r="R14" s="257">
        <v>84</v>
      </c>
      <c r="S14" s="257">
        <v>80</v>
      </c>
      <c r="T14" s="257">
        <v>71</v>
      </c>
      <c r="U14" s="257">
        <v>69</v>
      </c>
      <c r="V14" s="257">
        <v>64</v>
      </c>
      <c r="W14" s="257">
        <v>55</v>
      </c>
      <c r="X14" s="257">
        <v>47</v>
      </c>
      <c r="Y14" s="257">
        <v>35</v>
      </c>
      <c r="Z14" s="257">
        <v>30</v>
      </c>
      <c r="AA14" s="257">
        <v>27</v>
      </c>
      <c r="AB14" s="257">
        <v>27</v>
      </c>
      <c r="AC14" s="255">
        <f t="shared" si="7"/>
        <v>100</v>
      </c>
      <c r="AD14" s="254">
        <v>189</v>
      </c>
      <c r="AE14" s="257">
        <v>160</v>
      </c>
      <c r="AF14" s="257">
        <v>120</v>
      </c>
      <c r="AG14" s="257">
        <v>119</v>
      </c>
      <c r="AH14" s="257">
        <v>114</v>
      </c>
      <c r="AI14" s="257">
        <v>108</v>
      </c>
      <c r="AJ14" s="257">
        <v>98</v>
      </c>
      <c r="AK14" s="257">
        <v>83</v>
      </c>
      <c r="AL14" s="254">
        <v>71</v>
      </c>
      <c r="AM14" s="257">
        <v>59</v>
      </c>
      <c r="AN14" s="257">
        <v>53</v>
      </c>
      <c r="AO14" s="257">
        <v>53</v>
      </c>
      <c r="AP14" s="257">
        <v>47</v>
      </c>
      <c r="AQ14" s="255">
        <f t="shared" si="5"/>
        <v>88.679245283018858</v>
      </c>
      <c r="AR14" s="254">
        <v>217</v>
      </c>
      <c r="AS14" s="257">
        <v>181</v>
      </c>
      <c r="AT14" s="257">
        <v>140</v>
      </c>
      <c r="AU14" s="257">
        <v>133</v>
      </c>
      <c r="AV14" s="257">
        <v>122</v>
      </c>
      <c r="AW14" s="257">
        <v>119</v>
      </c>
      <c r="AX14" s="257">
        <v>109</v>
      </c>
      <c r="AY14" s="257">
        <v>98</v>
      </c>
      <c r="AZ14" s="257">
        <v>83</v>
      </c>
      <c r="BA14" s="257">
        <v>68</v>
      </c>
      <c r="BB14" s="257">
        <v>59</v>
      </c>
      <c r="BC14" s="257">
        <v>55</v>
      </c>
      <c r="BD14" s="257">
        <v>53</v>
      </c>
      <c r="BE14" s="243">
        <f t="shared" si="6"/>
        <v>96.36363636363636</v>
      </c>
    </row>
    <row r="15" spans="1:57" s="242" customFormat="1" ht="24.95" customHeight="1">
      <c r="A15" s="252" t="s">
        <v>138</v>
      </c>
      <c r="B15" s="254">
        <v>48</v>
      </c>
      <c r="C15" s="257">
        <v>36</v>
      </c>
      <c r="D15" s="257">
        <v>30</v>
      </c>
      <c r="E15" s="257">
        <v>29</v>
      </c>
      <c r="F15" s="257">
        <v>28</v>
      </c>
      <c r="G15" s="257">
        <v>25</v>
      </c>
      <c r="H15" s="257">
        <v>23</v>
      </c>
      <c r="I15" s="257">
        <v>18</v>
      </c>
      <c r="J15" s="257">
        <v>17</v>
      </c>
      <c r="K15" s="257">
        <v>14</v>
      </c>
      <c r="L15" s="257">
        <v>11</v>
      </c>
      <c r="M15" s="257">
        <v>9</v>
      </c>
      <c r="N15" s="257">
        <v>7</v>
      </c>
      <c r="O15" s="255">
        <f t="shared" si="4"/>
        <v>77.777777777777786</v>
      </c>
      <c r="P15" s="254">
        <v>29</v>
      </c>
      <c r="Q15" s="257">
        <v>28</v>
      </c>
      <c r="R15" s="257">
        <v>20</v>
      </c>
      <c r="S15" s="257">
        <v>21</v>
      </c>
      <c r="T15" s="257">
        <v>19</v>
      </c>
      <c r="U15" s="257">
        <v>17</v>
      </c>
      <c r="V15" s="257">
        <v>16</v>
      </c>
      <c r="W15" s="257">
        <v>13</v>
      </c>
      <c r="X15" s="257">
        <v>14</v>
      </c>
      <c r="Y15" s="257">
        <v>11</v>
      </c>
      <c r="Z15" s="257">
        <v>8</v>
      </c>
      <c r="AA15" s="257">
        <v>7</v>
      </c>
      <c r="AB15" s="257">
        <v>5</v>
      </c>
      <c r="AC15" s="255">
        <f t="shared" si="7"/>
        <v>71.428571428571416</v>
      </c>
      <c r="AD15" s="254">
        <v>43</v>
      </c>
      <c r="AE15" s="257">
        <v>29</v>
      </c>
      <c r="AF15" s="257">
        <v>27</v>
      </c>
      <c r="AG15" s="257">
        <v>27</v>
      </c>
      <c r="AH15" s="257">
        <v>26</v>
      </c>
      <c r="AI15" s="257">
        <v>22</v>
      </c>
      <c r="AJ15" s="257">
        <v>18</v>
      </c>
      <c r="AK15" s="257">
        <v>17</v>
      </c>
      <c r="AL15" s="254">
        <v>13</v>
      </c>
      <c r="AM15" s="257">
        <v>13</v>
      </c>
      <c r="AN15" s="257">
        <v>10</v>
      </c>
      <c r="AO15" s="257">
        <v>7</v>
      </c>
      <c r="AP15" s="257">
        <v>7</v>
      </c>
      <c r="AQ15" s="255">
        <f t="shared" si="5"/>
        <v>99.999999999999986</v>
      </c>
      <c r="AR15" s="254">
        <v>49</v>
      </c>
      <c r="AS15" s="257">
        <v>41</v>
      </c>
      <c r="AT15" s="257">
        <v>31</v>
      </c>
      <c r="AU15" s="257">
        <v>31</v>
      </c>
      <c r="AV15" s="257">
        <v>29</v>
      </c>
      <c r="AW15" s="257">
        <v>25</v>
      </c>
      <c r="AX15" s="257">
        <v>23</v>
      </c>
      <c r="AY15" s="257">
        <v>19</v>
      </c>
      <c r="AZ15" s="257">
        <v>17</v>
      </c>
      <c r="BA15" s="257">
        <v>14</v>
      </c>
      <c r="BB15" s="257">
        <v>11</v>
      </c>
      <c r="BC15" s="257">
        <v>9</v>
      </c>
      <c r="BD15" s="257">
        <v>7</v>
      </c>
      <c r="BE15" s="243">
        <f t="shared" si="6"/>
        <v>77.777777777777786</v>
      </c>
    </row>
    <row r="16" spans="1:57" s="242" customFormat="1" ht="24.95" customHeight="1">
      <c r="A16" s="252" t="s">
        <v>139</v>
      </c>
      <c r="B16" s="254">
        <v>9</v>
      </c>
      <c r="C16" s="257">
        <v>7</v>
      </c>
      <c r="D16" s="257">
        <v>6</v>
      </c>
      <c r="E16" s="257">
        <v>6</v>
      </c>
      <c r="F16" s="257">
        <v>6</v>
      </c>
      <c r="G16" s="257">
        <v>7</v>
      </c>
      <c r="H16" s="257">
        <v>6</v>
      </c>
      <c r="I16" s="257">
        <v>4</v>
      </c>
      <c r="J16" s="257">
        <v>3</v>
      </c>
      <c r="K16" s="257">
        <v>4</v>
      </c>
      <c r="L16" s="257">
        <v>3</v>
      </c>
      <c r="M16" s="257">
        <v>4</v>
      </c>
      <c r="N16" s="257">
        <v>3</v>
      </c>
      <c r="O16" s="255">
        <f t="shared" si="4"/>
        <v>75</v>
      </c>
      <c r="P16" s="254">
        <v>6</v>
      </c>
      <c r="Q16" s="257">
        <v>5</v>
      </c>
      <c r="R16" s="257">
        <v>5</v>
      </c>
      <c r="S16" s="257">
        <v>5</v>
      </c>
      <c r="T16" s="257">
        <v>4</v>
      </c>
      <c r="U16" s="257">
        <v>5</v>
      </c>
      <c r="V16" s="257">
        <v>4</v>
      </c>
      <c r="W16" s="257">
        <v>1</v>
      </c>
      <c r="X16" s="257">
        <v>2</v>
      </c>
      <c r="Y16" s="257">
        <v>3</v>
      </c>
      <c r="Z16" s="257">
        <v>3</v>
      </c>
      <c r="AA16" s="257">
        <v>1</v>
      </c>
      <c r="AB16" s="257">
        <v>2</v>
      </c>
      <c r="AC16" s="255">
        <f t="shared" si="7"/>
        <v>200</v>
      </c>
      <c r="AD16" s="254">
        <v>8</v>
      </c>
      <c r="AE16" s="257">
        <v>7</v>
      </c>
      <c r="AF16" s="257">
        <v>5</v>
      </c>
      <c r="AG16" s="257">
        <v>6</v>
      </c>
      <c r="AH16" s="257">
        <v>6</v>
      </c>
      <c r="AI16" s="257">
        <v>6</v>
      </c>
      <c r="AJ16" s="257">
        <v>6</v>
      </c>
      <c r="AK16" s="257">
        <v>4</v>
      </c>
      <c r="AL16" s="254">
        <v>4</v>
      </c>
      <c r="AM16" s="257">
        <v>4</v>
      </c>
      <c r="AN16" s="257">
        <v>3</v>
      </c>
      <c r="AO16" s="257">
        <v>4</v>
      </c>
      <c r="AP16" s="257">
        <v>3</v>
      </c>
      <c r="AQ16" s="255">
        <f t="shared" si="5"/>
        <v>75</v>
      </c>
      <c r="AR16" s="254">
        <v>12</v>
      </c>
      <c r="AS16" s="257">
        <v>7</v>
      </c>
      <c r="AT16" s="257">
        <v>6</v>
      </c>
      <c r="AU16" s="257">
        <v>6</v>
      </c>
      <c r="AV16" s="257">
        <v>7</v>
      </c>
      <c r="AW16" s="257">
        <v>7</v>
      </c>
      <c r="AX16" s="257">
        <v>6</v>
      </c>
      <c r="AY16" s="257">
        <v>4</v>
      </c>
      <c r="AZ16" s="257">
        <v>4</v>
      </c>
      <c r="BA16" s="257">
        <v>4</v>
      </c>
      <c r="BB16" s="257">
        <v>4</v>
      </c>
      <c r="BC16" s="257">
        <v>4</v>
      </c>
      <c r="BD16" s="257">
        <v>3</v>
      </c>
      <c r="BE16" s="243">
        <f t="shared" si="6"/>
        <v>75</v>
      </c>
    </row>
    <row r="17" spans="1:57" s="242" customFormat="1" ht="24.95" customHeight="1">
      <c r="A17" s="253" t="s">
        <v>140</v>
      </c>
      <c r="B17" s="8">
        <v>4</v>
      </c>
      <c r="C17" s="9">
        <v>4</v>
      </c>
      <c r="D17" s="9">
        <v>4</v>
      </c>
      <c r="E17" s="9">
        <v>4</v>
      </c>
      <c r="F17" s="9">
        <v>4</v>
      </c>
      <c r="G17" s="9">
        <v>3</v>
      </c>
      <c r="H17" s="257">
        <v>3</v>
      </c>
      <c r="I17" s="257">
        <v>3</v>
      </c>
      <c r="J17" s="257">
        <v>2</v>
      </c>
      <c r="K17" s="257">
        <v>1</v>
      </c>
      <c r="L17" s="257">
        <v>1</v>
      </c>
      <c r="M17" s="257">
        <v>1</v>
      </c>
      <c r="N17" s="257">
        <v>1</v>
      </c>
      <c r="O17" s="255">
        <f t="shared" si="4"/>
        <v>100</v>
      </c>
      <c r="P17" s="8" t="s">
        <v>118</v>
      </c>
      <c r="Q17" s="9" t="s">
        <v>118</v>
      </c>
      <c r="R17" s="9" t="s">
        <v>118</v>
      </c>
      <c r="S17" s="9" t="s">
        <v>118</v>
      </c>
      <c r="T17" s="9" t="s">
        <v>118</v>
      </c>
      <c r="U17" s="9" t="s">
        <v>118</v>
      </c>
      <c r="V17" s="9" t="s">
        <v>118</v>
      </c>
      <c r="W17" s="9" t="s">
        <v>118</v>
      </c>
      <c r="X17" s="9" t="s">
        <v>118</v>
      </c>
      <c r="Y17" s="9" t="s">
        <v>30</v>
      </c>
      <c r="Z17" s="9" t="s">
        <v>30</v>
      </c>
      <c r="AA17" s="9" t="s">
        <v>30</v>
      </c>
      <c r="AB17" s="9" t="s">
        <v>30</v>
      </c>
      <c r="AC17" s="510" t="s">
        <v>30</v>
      </c>
      <c r="AD17" s="8">
        <v>5</v>
      </c>
      <c r="AE17" s="9">
        <v>4</v>
      </c>
      <c r="AF17" s="9">
        <v>3</v>
      </c>
      <c r="AG17" s="9">
        <v>4</v>
      </c>
      <c r="AH17" s="9">
        <v>3</v>
      </c>
      <c r="AI17" s="9">
        <v>3</v>
      </c>
      <c r="AJ17" s="257">
        <v>4</v>
      </c>
      <c r="AK17" s="257">
        <v>2</v>
      </c>
      <c r="AL17" s="254">
        <v>1</v>
      </c>
      <c r="AM17" s="257">
        <v>1</v>
      </c>
      <c r="AN17" s="9" t="s">
        <v>30</v>
      </c>
      <c r="AO17" s="9" t="s">
        <v>30</v>
      </c>
      <c r="AP17" s="9">
        <v>1</v>
      </c>
      <c r="AQ17" s="510" t="s">
        <v>30</v>
      </c>
      <c r="AR17" s="8">
        <v>6</v>
      </c>
      <c r="AS17" s="9">
        <v>5</v>
      </c>
      <c r="AT17" s="9">
        <v>4</v>
      </c>
      <c r="AU17" s="9">
        <v>5</v>
      </c>
      <c r="AV17" s="9">
        <v>4</v>
      </c>
      <c r="AW17" s="9">
        <v>3</v>
      </c>
      <c r="AX17" s="257">
        <v>4</v>
      </c>
      <c r="AY17" s="257">
        <v>3</v>
      </c>
      <c r="AZ17" s="257">
        <v>2</v>
      </c>
      <c r="BA17" s="257">
        <v>1</v>
      </c>
      <c r="BB17" s="257">
        <v>1</v>
      </c>
      <c r="BC17" s="257">
        <v>1</v>
      </c>
      <c r="BD17" s="257">
        <v>1</v>
      </c>
      <c r="BE17" s="243">
        <f t="shared" si="6"/>
        <v>100</v>
      </c>
    </row>
    <row r="18" spans="1:57" s="242" customFormat="1" ht="24.95" hidden="1" customHeight="1">
      <c r="A18" s="252" t="s">
        <v>141</v>
      </c>
      <c r="B18" s="8" t="s">
        <v>102</v>
      </c>
      <c r="C18" s="9" t="s">
        <v>118</v>
      </c>
      <c r="D18" s="9" t="s">
        <v>118</v>
      </c>
      <c r="E18" s="9" t="s">
        <v>118</v>
      </c>
      <c r="F18" s="9" t="s">
        <v>118</v>
      </c>
      <c r="G18" s="9" t="s">
        <v>118</v>
      </c>
      <c r="H18" s="9" t="s">
        <v>118</v>
      </c>
      <c r="I18" s="9" t="s">
        <v>118</v>
      </c>
      <c r="J18" s="9" t="s">
        <v>118</v>
      </c>
      <c r="K18" s="9" t="s">
        <v>30</v>
      </c>
      <c r="L18" s="9"/>
      <c r="M18" s="9"/>
      <c r="N18" s="9"/>
      <c r="O18" s="255" t="e">
        <f t="shared" si="0"/>
        <v>#VALUE!</v>
      </c>
      <c r="P18" s="8" t="s">
        <v>102</v>
      </c>
      <c r="Q18" s="9" t="s">
        <v>118</v>
      </c>
      <c r="R18" s="9" t="s">
        <v>118</v>
      </c>
      <c r="S18" s="9" t="s">
        <v>118</v>
      </c>
      <c r="T18" s="9" t="s">
        <v>118</v>
      </c>
      <c r="U18" s="9" t="s">
        <v>118</v>
      </c>
      <c r="V18" s="9" t="s">
        <v>118</v>
      </c>
      <c r="W18" s="9" t="s">
        <v>118</v>
      </c>
      <c r="X18" s="9" t="s">
        <v>118</v>
      </c>
      <c r="Y18" s="9" t="s">
        <v>30</v>
      </c>
      <c r="Z18" s="9" t="s">
        <v>30</v>
      </c>
      <c r="AA18" s="9" t="s">
        <v>30</v>
      </c>
      <c r="AB18" s="9" t="s">
        <v>30</v>
      </c>
      <c r="AC18" s="510" t="s">
        <v>30</v>
      </c>
      <c r="AD18" s="8" t="s">
        <v>102</v>
      </c>
      <c r="AE18" s="9" t="s">
        <v>118</v>
      </c>
      <c r="AF18" s="9" t="s">
        <v>118</v>
      </c>
      <c r="AG18" s="9" t="s">
        <v>118</v>
      </c>
      <c r="AH18" s="9" t="s">
        <v>118</v>
      </c>
      <c r="AI18" s="9" t="s">
        <v>118</v>
      </c>
      <c r="AJ18" s="9" t="s">
        <v>118</v>
      </c>
      <c r="AK18" s="9" t="s">
        <v>118</v>
      </c>
      <c r="AL18" s="8" t="s">
        <v>118</v>
      </c>
      <c r="AM18" s="9" t="s">
        <v>30</v>
      </c>
      <c r="AN18" s="9"/>
      <c r="AO18" s="9" t="s">
        <v>30</v>
      </c>
      <c r="AP18" s="9" t="s">
        <v>30</v>
      </c>
      <c r="AQ18" s="510" t="s">
        <v>30</v>
      </c>
      <c r="AR18" s="8" t="s">
        <v>102</v>
      </c>
      <c r="AS18" s="9" t="s">
        <v>118</v>
      </c>
      <c r="AT18" s="9" t="s">
        <v>118</v>
      </c>
      <c r="AU18" s="9" t="s">
        <v>118</v>
      </c>
      <c r="AV18" s="9" t="s">
        <v>118</v>
      </c>
      <c r="AW18" s="9" t="s">
        <v>118</v>
      </c>
      <c r="AX18" s="9" t="s">
        <v>118</v>
      </c>
      <c r="AY18" s="9" t="s">
        <v>118</v>
      </c>
      <c r="AZ18" s="9" t="s">
        <v>118</v>
      </c>
      <c r="BA18" s="9" t="s">
        <v>30</v>
      </c>
      <c r="BB18" s="9"/>
      <c r="BC18" s="9"/>
      <c r="BD18" s="9"/>
      <c r="BE18" s="243" t="e">
        <f t="shared" si="3"/>
        <v>#VALUE!</v>
      </c>
    </row>
    <row r="19" spans="1:57" s="242" customFormat="1" ht="24.95" customHeight="1">
      <c r="A19" s="252" t="s">
        <v>144</v>
      </c>
      <c r="B19" s="254">
        <v>23</v>
      </c>
      <c r="C19" s="257">
        <v>9</v>
      </c>
      <c r="D19" s="257">
        <v>11</v>
      </c>
      <c r="E19" s="257">
        <v>7</v>
      </c>
      <c r="F19" s="257">
        <v>10</v>
      </c>
      <c r="G19" s="257">
        <v>8</v>
      </c>
      <c r="H19" s="9">
        <v>7</v>
      </c>
      <c r="I19" s="9">
        <v>7</v>
      </c>
      <c r="J19" s="9">
        <v>8</v>
      </c>
      <c r="K19" s="9">
        <v>5</v>
      </c>
      <c r="L19" s="9">
        <v>1</v>
      </c>
      <c r="M19" s="9">
        <v>1</v>
      </c>
      <c r="N19" s="9">
        <v>1</v>
      </c>
      <c r="O19" s="255">
        <f>N19/M19%</f>
        <v>100</v>
      </c>
      <c r="P19" s="254">
        <v>8</v>
      </c>
      <c r="Q19" s="257">
        <v>7</v>
      </c>
      <c r="R19" s="257">
        <v>5</v>
      </c>
      <c r="S19" s="257">
        <v>5</v>
      </c>
      <c r="T19" s="257">
        <v>4</v>
      </c>
      <c r="U19" s="257">
        <v>3</v>
      </c>
      <c r="V19" s="9">
        <v>3</v>
      </c>
      <c r="W19" s="9">
        <v>3</v>
      </c>
      <c r="X19" s="9">
        <v>2</v>
      </c>
      <c r="Y19" s="9" t="s">
        <v>30</v>
      </c>
      <c r="Z19" s="9" t="s">
        <v>30</v>
      </c>
      <c r="AA19" s="9" t="s">
        <v>30</v>
      </c>
      <c r="AB19" s="9" t="s">
        <v>30</v>
      </c>
      <c r="AC19" s="510" t="s">
        <v>30</v>
      </c>
      <c r="AD19" s="254">
        <v>18</v>
      </c>
      <c r="AE19" s="257">
        <v>13</v>
      </c>
      <c r="AF19" s="257">
        <v>11</v>
      </c>
      <c r="AG19" s="257">
        <v>8</v>
      </c>
      <c r="AH19" s="257">
        <v>10</v>
      </c>
      <c r="AI19" s="257">
        <v>8</v>
      </c>
      <c r="AJ19" s="9">
        <v>7</v>
      </c>
      <c r="AK19" s="9">
        <v>7</v>
      </c>
      <c r="AL19" s="8">
        <v>4</v>
      </c>
      <c r="AM19" s="9">
        <v>2</v>
      </c>
      <c r="AN19" s="9">
        <v>1</v>
      </c>
      <c r="AO19" s="9" t="s">
        <v>30</v>
      </c>
      <c r="AP19" s="9" t="s">
        <v>30</v>
      </c>
      <c r="AQ19" s="510" t="s">
        <v>30</v>
      </c>
      <c r="AR19" s="254">
        <v>24</v>
      </c>
      <c r="AS19" s="257">
        <v>15</v>
      </c>
      <c r="AT19" s="257">
        <v>12</v>
      </c>
      <c r="AU19" s="257">
        <v>9</v>
      </c>
      <c r="AV19" s="257">
        <v>11</v>
      </c>
      <c r="AW19" s="257">
        <v>8</v>
      </c>
      <c r="AX19" s="9">
        <v>7</v>
      </c>
      <c r="AY19" s="9">
        <v>9</v>
      </c>
      <c r="AZ19" s="9">
        <v>9</v>
      </c>
      <c r="BA19" s="9">
        <v>5</v>
      </c>
      <c r="BB19" s="9">
        <v>1</v>
      </c>
      <c r="BC19" s="9">
        <v>1</v>
      </c>
      <c r="BD19" s="9">
        <v>1</v>
      </c>
      <c r="BE19" s="243">
        <f>BD19/BC19%</f>
        <v>100</v>
      </c>
    </row>
    <row r="20" spans="1:57" s="242" customFormat="1" ht="24.95" customHeight="1">
      <c r="A20" s="252" t="s">
        <v>145</v>
      </c>
      <c r="B20" s="254">
        <v>16</v>
      </c>
      <c r="C20" s="257">
        <v>21</v>
      </c>
      <c r="D20" s="257">
        <v>14</v>
      </c>
      <c r="E20" s="257">
        <v>14</v>
      </c>
      <c r="F20" s="257">
        <v>15</v>
      </c>
      <c r="G20" s="257">
        <v>15</v>
      </c>
      <c r="H20" s="9">
        <v>13</v>
      </c>
      <c r="I20" s="9">
        <v>12</v>
      </c>
      <c r="J20" s="9">
        <v>12</v>
      </c>
      <c r="K20" s="9">
        <v>9</v>
      </c>
      <c r="L20" s="9">
        <v>9</v>
      </c>
      <c r="M20" s="9">
        <v>6</v>
      </c>
      <c r="N20" s="9">
        <v>3</v>
      </c>
      <c r="O20" s="255">
        <f>N20/M20%</f>
        <v>50</v>
      </c>
      <c r="P20" s="254">
        <v>16</v>
      </c>
      <c r="Q20" s="257">
        <v>16</v>
      </c>
      <c r="R20" s="257">
        <v>10</v>
      </c>
      <c r="S20" s="257">
        <v>9</v>
      </c>
      <c r="T20" s="257">
        <v>12</v>
      </c>
      <c r="U20" s="257">
        <v>12</v>
      </c>
      <c r="V20" s="9">
        <v>8</v>
      </c>
      <c r="W20" s="9">
        <v>8</v>
      </c>
      <c r="X20" s="9">
        <v>5</v>
      </c>
      <c r="Y20" s="9">
        <v>3</v>
      </c>
      <c r="Z20" s="9">
        <v>3</v>
      </c>
      <c r="AA20" s="9">
        <v>3</v>
      </c>
      <c r="AB20" s="9">
        <v>2</v>
      </c>
      <c r="AC20" s="255">
        <f>AB20/AA20%</f>
        <v>66.666666666666671</v>
      </c>
      <c r="AD20" s="254">
        <v>14</v>
      </c>
      <c r="AE20" s="257">
        <v>18</v>
      </c>
      <c r="AF20" s="257">
        <v>13</v>
      </c>
      <c r="AG20" s="257">
        <v>15</v>
      </c>
      <c r="AH20" s="257">
        <v>14</v>
      </c>
      <c r="AI20" s="257">
        <v>15</v>
      </c>
      <c r="AJ20" s="9">
        <v>14</v>
      </c>
      <c r="AK20" s="9">
        <v>11</v>
      </c>
      <c r="AL20" s="8">
        <v>10</v>
      </c>
      <c r="AM20" s="9">
        <v>11</v>
      </c>
      <c r="AN20" s="9">
        <v>9</v>
      </c>
      <c r="AO20" s="9">
        <v>6</v>
      </c>
      <c r="AP20" s="9">
        <v>4</v>
      </c>
      <c r="AQ20" s="255">
        <f>AP20/AO20%</f>
        <v>66.666666666666671</v>
      </c>
      <c r="AR20" s="254">
        <v>22</v>
      </c>
      <c r="AS20" s="257">
        <v>22</v>
      </c>
      <c r="AT20" s="257">
        <v>17</v>
      </c>
      <c r="AU20" s="257">
        <v>16</v>
      </c>
      <c r="AV20" s="257">
        <v>18</v>
      </c>
      <c r="AW20" s="257">
        <v>17</v>
      </c>
      <c r="AX20" s="9">
        <v>16</v>
      </c>
      <c r="AY20" s="9">
        <v>14</v>
      </c>
      <c r="AZ20" s="8">
        <v>13</v>
      </c>
      <c r="BA20" s="9">
        <v>12</v>
      </c>
      <c r="BB20" s="9">
        <v>11</v>
      </c>
      <c r="BC20" s="9">
        <v>9</v>
      </c>
      <c r="BD20" s="9">
        <v>5</v>
      </c>
      <c r="BE20" s="243">
        <f>BD20/BC20%</f>
        <v>55.555555555555557</v>
      </c>
    </row>
    <row r="21" spans="1:57" s="242" customFormat="1" ht="24.95" hidden="1" customHeight="1">
      <c r="A21" s="252" t="s">
        <v>142</v>
      </c>
      <c r="B21" s="254">
        <v>10</v>
      </c>
      <c r="C21" s="257">
        <v>10</v>
      </c>
      <c r="D21" s="257">
        <v>8</v>
      </c>
      <c r="E21" s="257">
        <v>7</v>
      </c>
      <c r="F21" s="257">
        <v>8</v>
      </c>
      <c r="G21" s="257">
        <v>8</v>
      </c>
      <c r="H21" s="9" t="s">
        <v>118</v>
      </c>
      <c r="I21" s="9" t="s">
        <v>61</v>
      </c>
      <c r="J21" s="9" t="s">
        <v>118</v>
      </c>
      <c r="K21" s="9" t="s">
        <v>30</v>
      </c>
      <c r="L21" s="9"/>
      <c r="M21" s="9"/>
      <c r="N21" s="9"/>
      <c r="O21" s="255" t="e">
        <f t="shared" si="0"/>
        <v>#VALUE!</v>
      </c>
      <c r="P21" s="254">
        <v>2</v>
      </c>
      <c r="Q21" s="9" t="s">
        <v>118</v>
      </c>
      <c r="R21" s="9" t="s">
        <v>118</v>
      </c>
      <c r="S21" s="9" t="s">
        <v>118</v>
      </c>
      <c r="T21" s="9" t="s">
        <v>118</v>
      </c>
      <c r="U21" s="9">
        <v>1</v>
      </c>
      <c r="V21" s="9" t="s">
        <v>118</v>
      </c>
      <c r="W21" s="9" t="s">
        <v>61</v>
      </c>
      <c r="X21" s="9" t="s">
        <v>61</v>
      </c>
      <c r="Y21" s="9" t="s">
        <v>61</v>
      </c>
      <c r="Z21" s="9"/>
      <c r="AA21" s="9"/>
      <c r="AB21" s="9"/>
      <c r="AC21" s="255" t="e">
        <f t="shared" si="1"/>
        <v>#VALUE!</v>
      </c>
      <c r="AD21" s="8">
        <v>0</v>
      </c>
      <c r="AE21" s="9">
        <v>0</v>
      </c>
      <c r="AF21" s="9" t="s">
        <v>118</v>
      </c>
      <c r="AG21" s="9" t="s">
        <v>118</v>
      </c>
      <c r="AH21" s="9" t="s">
        <v>118</v>
      </c>
      <c r="AI21" s="9" t="s">
        <v>118</v>
      </c>
      <c r="AJ21" s="9" t="s">
        <v>118</v>
      </c>
      <c r="AK21" s="9" t="s">
        <v>61</v>
      </c>
      <c r="AL21" s="8" t="s">
        <v>118</v>
      </c>
      <c r="AM21" s="9" t="s">
        <v>30</v>
      </c>
      <c r="AN21" s="9"/>
      <c r="AO21" s="9"/>
      <c r="AP21" s="9"/>
      <c r="AQ21" s="255" t="e">
        <f t="shared" si="2"/>
        <v>#VALUE!</v>
      </c>
      <c r="AR21" s="254">
        <v>12</v>
      </c>
      <c r="AS21" s="257">
        <v>10</v>
      </c>
      <c r="AT21" s="257">
        <v>8</v>
      </c>
      <c r="AU21" s="257">
        <v>7</v>
      </c>
      <c r="AV21" s="257">
        <v>8</v>
      </c>
      <c r="AW21" s="257">
        <v>8</v>
      </c>
      <c r="AX21" s="9" t="s">
        <v>118</v>
      </c>
      <c r="AY21" s="9" t="s">
        <v>61</v>
      </c>
      <c r="AZ21" s="8" t="s">
        <v>118</v>
      </c>
      <c r="BA21" s="9" t="s">
        <v>30</v>
      </c>
      <c r="BB21" s="9"/>
      <c r="BC21" s="9"/>
      <c r="BD21" s="9"/>
      <c r="BE21" s="243" t="e">
        <f t="shared" si="3"/>
        <v>#VALUE!</v>
      </c>
    </row>
    <row r="22" spans="1:57" s="242" customFormat="1" ht="24.95" hidden="1" customHeight="1">
      <c r="A22" s="252" t="s">
        <v>143</v>
      </c>
      <c r="B22" s="254">
        <v>1</v>
      </c>
      <c r="C22" s="257">
        <v>1</v>
      </c>
      <c r="D22" s="257">
        <v>1</v>
      </c>
      <c r="E22" s="257">
        <v>1</v>
      </c>
      <c r="F22" s="257">
        <v>1</v>
      </c>
      <c r="G22" s="257">
        <v>1</v>
      </c>
      <c r="H22" s="9" t="s">
        <v>118</v>
      </c>
      <c r="I22" s="9" t="s">
        <v>61</v>
      </c>
      <c r="J22" s="9" t="s">
        <v>118</v>
      </c>
      <c r="K22" s="9" t="s">
        <v>30</v>
      </c>
      <c r="L22" s="9"/>
      <c r="M22" s="9"/>
      <c r="N22" s="9"/>
      <c r="O22" s="255" t="e">
        <f t="shared" si="0"/>
        <v>#VALUE!</v>
      </c>
      <c r="P22" s="254">
        <v>1</v>
      </c>
      <c r="Q22" s="257">
        <v>1</v>
      </c>
      <c r="R22" s="257">
        <v>1</v>
      </c>
      <c r="S22" s="257">
        <v>1</v>
      </c>
      <c r="T22" s="9" t="s">
        <v>118</v>
      </c>
      <c r="U22" s="9" t="s">
        <v>118</v>
      </c>
      <c r="V22" s="9" t="s">
        <v>118</v>
      </c>
      <c r="W22" s="9" t="s">
        <v>61</v>
      </c>
      <c r="X22" s="9" t="s">
        <v>61</v>
      </c>
      <c r="Y22" s="9" t="s">
        <v>61</v>
      </c>
      <c r="Z22" s="9"/>
      <c r="AA22" s="9"/>
      <c r="AB22" s="9"/>
      <c r="AC22" s="255" t="e">
        <f>Y22/X22%</f>
        <v>#VALUE!</v>
      </c>
      <c r="AD22" s="254">
        <v>1</v>
      </c>
      <c r="AE22" s="257">
        <v>1</v>
      </c>
      <c r="AF22" s="257">
        <v>1</v>
      </c>
      <c r="AG22" s="257">
        <v>1</v>
      </c>
      <c r="AH22" s="257">
        <v>1</v>
      </c>
      <c r="AI22" s="257">
        <v>1</v>
      </c>
      <c r="AJ22" s="9" t="s">
        <v>118</v>
      </c>
      <c r="AK22" s="9" t="s">
        <v>61</v>
      </c>
      <c r="AL22" s="8" t="s">
        <v>118</v>
      </c>
      <c r="AM22" s="9" t="s">
        <v>30</v>
      </c>
      <c r="AN22" s="9"/>
      <c r="AO22" s="9"/>
      <c r="AP22" s="9"/>
      <c r="AQ22" s="255" t="e">
        <f t="shared" si="2"/>
        <v>#VALUE!</v>
      </c>
      <c r="AR22" s="254">
        <v>1</v>
      </c>
      <c r="AS22" s="257">
        <v>1</v>
      </c>
      <c r="AT22" s="257">
        <v>1</v>
      </c>
      <c r="AU22" s="257">
        <v>1</v>
      </c>
      <c r="AV22" s="257">
        <v>1</v>
      </c>
      <c r="AW22" s="257">
        <v>1</v>
      </c>
      <c r="AX22" s="9" t="s">
        <v>118</v>
      </c>
      <c r="AY22" s="9" t="s">
        <v>61</v>
      </c>
      <c r="AZ22" s="8" t="s">
        <v>118</v>
      </c>
      <c r="BA22" s="9" t="s">
        <v>30</v>
      </c>
      <c r="BB22" s="9"/>
      <c r="BC22" s="9"/>
      <c r="BD22" s="9"/>
      <c r="BE22" s="243" t="e">
        <f t="shared" si="3"/>
        <v>#VALUE!</v>
      </c>
    </row>
    <row r="23" spans="1:57" s="242" customFormat="1" ht="24.95" customHeight="1">
      <c r="A23" s="252" t="s">
        <v>146</v>
      </c>
      <c r="B23" s="254">
        <v>17</v>
      </c>
      <c r="C23" s="257">
        <v>13</v>
      </c>
      <c r="D23" s="257">
        <v>11</v>
      </c>
      <c r="E23" s="257">
        <v>8</v>
      </c>
      <c r="F23" s="257">
        <v>7</v>
      </c>
      <c r="G23" s="257">
        <v>7</v>
      </c>
      <c r="H23" s="257">
        <v>6</v>
      </c>
      <c r="I23" s="257">
        <v>8</v>
      </c>
      <c r="J23" s="257">
        <v>6</v>
      </c>
      <c r="K23" s="257">
        <v>6</v>
      </c>
      <c r="L23" s="257">
        <v>5</v>
      </c>
      <c r="M23" s="257">
        <v>4</v>
      </c>
      <c r="N23" s="257">
        <v>5</v>
      </c>
      <c r="O23" s="255">
        <f>N23/M23%</f>
        <v>125</v>
      </c>
      <c r="P23" s="8" t="s">
        <v>118</v>
      </c>
      <c r="Q23" s="9" t="s">
        <v>118</v>
      </c>
      <c r="R23" s="9" t="s">
        <v>118</v>
      </c>
      <c r="S23" s="9" t="s">
        <v>118</v>
      </c>
      <c r="T23" s="9" t="s">
        <v>118</v>
      </c>
      <c r="U23" s="9" t="s">
        <v>118</v>
      </c>
      <c r="V23" s="9" t="s">
        <v>61</v>
      </c>
      <c r="W23" s="9" t="s">
        <v>61</v>
      </c>
      <c r="X23" s="9" t="s">
        <v>61</v>
      </c>
      <c r="Y23" s="9" t="s">
        <v>61</v>
      </c>
      <c r="Z23" s="9" t="s">
        <v>61</v>
      </c>
      <c r="AA23" s="9" t="s">
        <v>61</v>
      </c>
      <c r="AB23" s="9" t="s">
        <v>61</v>
      </c>
      <c r="AC23" s="510" t="s">
        <v>61</v>
      </c>
      <c r="AD23" s="254">
        <v>14</v>
      </c>
      <c r="AE23" s="257">
        <v>12</v>
      </c>
      <c r="AF23" s="257">
        <v>9</v>
      </c>
      <c r="AG23" s="257">
        <v>5</v>
      </c>
      <c r="AH23" s="257">
        <v>5</v>
      </c>
      <c r="AI23" s="257">
        <v>4</v>
      </c>
      <c r="AJ23" s="257">
        <v>8</v>
      </c>
      <c r="AK23" s="257">
        <v>7</v>
      </c>
      <c r="AL23" s="254">
        <v>6</v>
      </c>
      <c r="AM23" s="257">
        <v>4</v>
      </c>
      <c r="AN23" s="257">
        <v>6</v>
      </c>
      <c r="AO23" s="257">
        <v>4</v>
      </c>
      <c r="AP23" s="257">
        <v>3</v>
      </c>
      <c r="AQ23" s="255">
        <f>AP23/AO23%</f>
        <v>75</v>
      </c>
      <c r="AR23" s="254">
        <v>17</v>
      </c>
      <c r="AS23" s="257">
        <v>13</v>
      </c>
      <c r="AT23" s="257">
        <v>11</v>
      </c>
      <c r="AU23" s="257">
        <v>8</v>
      </c>
      <c r="AV23" s="257">
        <v>7</v>
      </c>
      <c r="AW23" s="257">
        <v>8</v>
      </c>
      <c r="AX23" s="257">
        <v>9</v>
      </c>
      <c r="AY23" s="257">
        <v>9</v>
      </c>
      <c r="AZ23" s="254">
        <v>7</v>
      </c>
      <c r="BA23" s="257">
        <v>7</v>
      </c>
      <c r="BB23" s="257">
        <v>8</v>
      </c>
      <c r="BC23" s="257">
        <v>6</v>
      </c>
      <c r="BD23" s="257">
        <v>5</v>
      </c>
      <c r="BE23" s="243">
        <f>BD23/BC23%</f>
        <v>83.333333333333343</v>
      </c>
    </row>
    <row r="24" spans="1:57" s="242" customFormat="1" ht="24.95" hidden="1" customHeight="1">
      <c r="A24" s="252" t="s">
        <v>147</v>
      </c>
      <c r="B24" s="8" t="s">
        <v>102</v>
      </c>
      <c r="C24" s="9" t="s">
        <v>118</v>
      </c>
      <c r="D24" s="9" t="s">
        <v>118</v>
      </c>
      <c r="E24" s="9" t="s">
        <v>118</v>
      </c>
      <c r="F24" s="9" t="s">
        <v>118</v>
      </c>
      <c r="G24" s="9" t="s">
        <v>118</v>
      </c>
      <c r="H24" s="9" t="s">
        <v>118</v>
      </c>
      <c r="I24" s="9" t="s">
        <v>61</v>
      </c>
      <c r="J24" s="9" t="s">
        <v>61</v>
      </c>
      <c r="K24" s="9" t="s">
        <v>61</v>
      </c>
      <c r="L24" s="9"/>
      <c r="M24" s="9"/>
      <c r="N24" s="9"/>
      <c r="O24" s="255" t="e">
        <f t="shared" si="0"/>
        <v>#VALUE!</v>
      </c>
      <c r="P24" s="8" t="s">
        <v>102</v>
      </c>
      <c r="Q24" s="9" t="s">
        <v>118</v>
      </c>
      <c r="R24" s="9" t="s">
        <v>118</v>
      </c>
      <c r="S24" s="9" t="s">
        <v>118</v>
      </c>
      <c r="T24" s="9" t="s">
        <v>118</v>
      </c>
      <c r="U24" s="9" t="s">
        <v>118</v>
      </c>
      <c r="V24" s="9" t="s">
        <v>31</v>
      </c>
      <c r="W24" s="9" t="s">
        <v>31</v>
      </c>
      <c r="X24" s="9" t="s">
        <v>61</v>
      </c>
      <c r="Y24" s="9" t="s">
        <v>61</v>
      </c>
      <c r="Z24" s="9" t="s">
        <v>61</v>
      </c>
      <c r="AA24" s="9" t="s">
        <v>61</v>
      </c>
      <c r="AB24" s="9" t="s">
        <v>61</v>
      </c>
      <c r="AC24" s="510" t="s">
        <v>61</v>
      </c>
      <c r="AD24" s="8" t="s">
        <v>102</v>
      </c>
      <c r="AE24" s="9" t="s">
        <v>118</v>
      </c>
      <c r="AF24" s="9" t="s">
        <v>118</v>
      </c>
      <c r="AG24" s="9" t="s">
        <v>118</v>
      </c>
      <c r="AH24" s="9" t="s">
        <v>118</v>
      </c>
      <c r="AI24" s="9" t="s">
        <v>118</v>
      </c>
      <c r="AJ24" s="9" t="s">
        <v>118</v>
      </c>
      <c r="AK24" s="9" t="s">
        <v>118</v>
      </c>
      <c r="AL24" s="8" t="s">
        <v>118</v>
      </c>
      <c r="AM24" s="9" t="s">
        <v>30</v>
      </c>
      <c r="AN24" s="9"/>
      <c r="AO24" s="9"/>
      <c r="AP24" s="9"/>
      <c r="AQ24" s="255" t="e">
        <f t="shared" si="2"/>
        <v>#VALUE!</v>
      </c>
      <c r="AR24" s="8" t="s">
        <v>102</v>
      </c>
      <c r="AS24" s="9" t="s">
        <v>118</v>
      </c>
      <c r="AT24" s="9" t="s">
        <v>118</v>
      </c>
      <c r="AU24" s="9" t="s">
        <v>118</v>
      </c>
      <c r="AV24" s="9" t="s">
        <v>118</v>
      </c>
      <c r="AW24" s="9" t="s">
        <v>118</v>
      </c>
      <c r="AX24" s="9" t="s">
        <v>118</v>
      </c>
      <c r="AY24" s="9" t="s">
        <v>118</v>
      </c>
      <c r="AZ24" s="8" t="s">
        <v>118</v>
      </c>
      <c r="BA24" s="9" t="s">
        <v>30</v>
      </c>
      <c r="BB24" s="9"/>
      <c r="BC24" s="9"/>
      <c r="BD24" s="9"/>
      <c r="BE24" s="243" t="e">
        <f t="shared" si="3"/>
        <v>#VALUE!</v>
      </c>
    </row>
    <row r="25" spans="1:57" s="242" customFormat="1" ht="24.95" customHeight="1">
      <c r="A25" s="252" t="s">
        <v>148</v>
      </c>
      <c r="B25" s="254">
        <v>2</v>
      </c>
      <c r="C25" s="257">
        <v>2</v>
      </c>
      <c r="D25" s="257">
        <v>2</v>
      </c>
      <c r="E25" s="257">
        <v>2</v>
      </c>
      <c r="F25" s="257">
        <v>2</v>
      </c>
      <c r="G25" s="257">
        <v>2</v>
      </c>
      <c r="H25" s="257">
        <v>2</v>
      </c>
      <c r="I25" s="257">
        <v>1</v>
      </c>
      <c r="J25" s="257">
        <v>1</v>
      </c>
      <c r="K25" s="257">
        <v>1</v>
      </c>
      <c r="L25" s="257">
        <v>1</v>
      </c>
      <c r="M25" s="257">
        <v>1</v>
      </c>
      <c r="N25" s="257">
        <v>1</v>
      </c>
      <c r="O25" s="255">
        <f>N25/M25%</f>
        <v>100</v>
      </c>
      <c r="P25" s="254">
        <v>2</v>
      </c>
      <c r="Q25" s="9" t="s">
        <v>118</v>
      </c>
      <c r="R25" s="9" t="s">
        <v>118</v>
      </c>
      <c r="S25" s="9" t="s">
        <v>118</v>
      </c>
      <c r="T25" s="9" t="s">
        <v>118</v>
      </c>
      <c r="U25" s="9" t="s">
        <v>118</v>
      </c>
      <c r="V25" s="9" t="s">
        <v>31</v>
      </c>
      <c r="W25" s="9" t="s">
        <v>61</v>
      </c>
      <c r="X25" s="9" t="s">
        <v>61</v>
      </c>
      <c r="Y25" s="9" t="s">
        <v>61</v>
      </c>
      <c r="Z25" s="9" t="s">
        <v>61</v>
      </c>
      <c r="AA25" s="9" t="s">
        <v>61</v>
      </c>
      <c r="AB25" s="9" t="s">
        <v>61</v>
      </c>
      <c r="AC25" s="510" t="s">
        <v>61</v>
      </c>
      <c r="AD25" s="8">
        <v>0</v>
      </c>
      <c r="AE25" s="9">
        <v>1</v>
      </c>
      <c r="AF25" s="9" t="s">
        <v>118</v>
      </c>
      <c r="AG25" s="9">
        <v>1</v>
      </c>
      <c r="AH25" s="9">
        <v>1</v>
      </c>
      <c r="AI25" s="9" t="s">
        <v>118</v>
      </c>
      <c r="AJ25" s="257">
        <v>1</v>
      </c>
      <c r="AK25" s="257">
        <v>1</v>
      </c>
      <c r="AL25" s="8" t="s">
        <v>118</v>
      </c>
      <c r="AM25" s="9" t="s">
        <v>30</v>
      </c>
      <c r="AN25" s="9" t="s">
        <v>30</v>
      </c>
      <c r="AO25" s="9" t="s">
        <v>30</v>
      </c>
      <c r="AP25" s="9" t="s">
        <v>30</v>
      </c>
      <c r="AQ25" s="510" t="s">
        <v>30</v>
      </c>
      <c r="AR25" s="254">
        <v>2</v>
      </c>
      <c r="AS25" s="257">
        <v>2</v>
      </c>
      <c r="AT25" s="257">
        <v>2</v>
      </c>
      <c r="AU25" s="257">
        <v>2</v>
      </c>
      <c r="AV25" s="257">
        <v>2</v>
      </c>
      <c r="AW25" s="257">
        <v>2</v>
      </c>
      <c r="AX25" s="257">
        <v>2</v>
      </c>
      <c r="AY25" s="257">
        <v>1</v>
      </c>
      <c r="AZ25" s="254">
        <v>1</v>
      </c>
      <c r="BA25" s="257">
        <v>1</v>
      </c>
      <c r="BB25" s="257">
        <v>1</v>
      </c>
      <c r="BC25" s="257">
        <v>1</v>
      </c>
      <c r="BD25" s="257">
        <v>1</v>
      </c>
      <c r="BE25" s="243">
        <f>BD25/BC25%</f>
        <v>100</v>
      </c>
    </row>
    <row r="26" spans="1:57" s="242" customFormat="1" ht="24.95" customHeight="1">
      <c r="A26" s="252" t="s">
        <v>287</v>
      </c>
      <c r="B26" s="8" t="s">
        <v>61</v>
      </c>
      <c r="C26" s="9" t="s">
        <v>61</v>
      </c>
      <c r="D26" s="9" t="s">
        <v>61</v>
      </c>
      <c r="E26" s="9" t="s">
        <v>61</v>
      </c>
      <c r="F26" s="9" t="s">
        <v>61</v>
      </c>
      <c r="G26" s="9" t="s">
        <v>61</v>
      </c>
      <c r="H26" s="9" t="s">
        <v>61</v>
      </c>
      <c r="I26" s="9" t="s">
        <v>118</v>
      </c>
      <c r="J26" s="257">
        <v>1</v>
      </c>
      <c r="K26" s="257">
        <v>1</v>
      </c>
      <c r="L26" s="257">
        <v>1</v>
      </c>
      <c r="M26" s="257">
        <v>1</v>
      </c>
      <c r="N26" s="9" t="s">
        <v>61</v>
      </c>
      <c r="O26" s="510" t="s">
        <v>61</v>
      </c>
      <c r="P26" s="8" t="s">
        <v>61</v>
      </c>
      <c r="Q26" s="9" t="s">
        <v>61</v>
      </c>
      <c r="R26" s="9" t="s">
        <v>61</v>
      </c>
      <c r="S26" s="9" t="s">
        <v>61</v>
      </c>
      <c r="T26" s="9" t="s">
        <v>61</v>
      </c>
      <c r="U26" s="9" t="s">
        <v>61</v>
      </c>
      <c r="V26" s="9" t="s">
        <v>61</v>
      </c>
      <c r="W26" s="9" t="s">
        <v>61</v>
      </c>
      <c r="X26" s="8" t="s">
        <v>61</v>
      </c>
      <c r="Y26" s="9" t="s">
        <v>61</v>
      </c>
      <c r="Z26" s="9" t="s">
        <v>61</v>
      </c>
      <c r="AA26" s="9" t="s">
        <v>61</v>
      </c>
      <c r="AB26" s="9" t="s">
        <v>61</v>
      </c>
      <c r="AC26" s="510" t="s">
        <v>61</v>
      </c>
      <c r="AD26" s="8" t="s">
        <v>118</v>
      </c>
      <c r="AE26" s="9" t="s">
        <v>118</v>
      </c>
      <c r="AF26" s="9" t="s">
        <v>118</v>
      </c>
      <c r="AG26" s="9" t="s">
        <v>118</v>
      </c>
      <c r="AH26" s="9" t="s">
        <v>118</v>
      </c>
      <c r="AI26" s="9" t="s">
        <v>118</v>
      </c>
      <c r="AJ26" s="9" t="s">
        <v>118</v>
      </c>
      <c r="AK26" s="9" t="s">
        <v>118</v>
      </c>
      <c r="AL26" s="8" t="s">
        <v>118</v>
      </c>
      <c r="AM26" s="9" t="s">
        <v>30</v>
      </c>
      <c r="AN26" s="9" t="s">
        <v>30</v>
      </c>
      <c r="AO26" s="9" t="s">
        <v>30</v>
      </c>
      <c r="AP26" s="9" t="s">
        <v>30</v>
      </c>
      <c r="AQ26" s="510" t="s">
        <v>30</v>
      </c>
      <c r="AR26" s="8" t="s">
        <v>118</v>
      </c>
      <c r="AS26" s="9" t="s">
        <v>118</v>
      </c>
      <c r="AT26" s="9" t="s">
        <v>118</v>
      </c>
      <c r="AU26" s="9" t="s">
        <v>118</v>
      </c>
      <c r="AV26" s="9" t="s">
        <v>118</v>
      </c>
      <c r="AW26" s="9" t="s">
        <v>118</v>
      </c>
      <c r="AX26" s="9" t="s">
        <v>118</v>
      </c>
      <c r="AY26" s="9" t="s">
        <v>118</v>
      </c>
      <c r="AZ26" s="8">
        <v>1</v>
      </c>
      <c r="BA26" s="9">
        <v>1</v>
      </c>
      <c r="BB26" s="9">
        <v>1</v>
      </c>
      <c r="BC26" s="9">
        <v>1</v>
      </c>
      <c r="BD26" s="9" t="s">
        <v>61</v>
      </c>
      <c r="BE26" s="535" t="s">
        <v>61</v>
      </c>
    </row>
    <row r="27" spans="1:57" s="242" customFormat="1" ht="24.95" hidden="1" customHeight="1">
      <c r="A27" s="252" t="s">
        <v>157</v>
      </c>
      <c r="B27" s="254">
        <v>4</v>
      </c>
      <c r="C27" s="257">
        <v>4</v>
      </c>
      <c r="D27" s="257">
        <v>3</v>
      </c>
      <c r="E27" s="257">
        <v>3</v>
      </c>
      <c r="F27" s="257">
        <v>2</v>
      </c>
      <c r="G27" s="9" t="s">
        <v>118</v>
      </c>
      <c r="H27" s="9" t="s">
        <v>118</v>
      </c>
      <c r="I27" s="9" t="s">
        <v>118</v>
      </c>
      <c r="J27" s="9" t="s">
        <v>118</v>
      </c>
      <c r="K27" s="9" t="s">
        <v>30</v>
      </c>
      <c r="L27" s="9"/>
      <c r="M27" s="9"/>
      <c r="N27" s="9"/>
      <c r="O27" s="255" t="e">
        <f t="shared" si="0"/>
        <v>#VALUE!</v>
      </c>
      <c r="P27" s="8" t="s">
        <v>118</v>
      </c>
      <c r="Q27" s="9" t="s">
        <v>118</v>
      </c>
      <c r="R27" s="9" t="s">
        <v>118</v>
      </c>
      <c r="S27" s="9" t="s">
        <v>118</v>
      </c>
      <c r="T27" s="9" t="s">
        <v>118</v>
      </c>
      <c r="U27" s="9" t="s">
        <v>118</v>
      </c>
      <c r="V27" s="9" t="s">
        <v>61</v>
      </c>
      <c r="W27" s="9" t="s">
        <v>61</v>
      </c>
      <c r="X27" s="8" t="s">
        <v>61</v>
      </c>
      <c r="Y27" s="9" t="s">
        <v>61</v>
      </c>
      <c r="Z27" s="9"/>
      <c r="AA27" s="9"/>
      <c r="AB27" s="9"/>
      <c r="AC27" s="510" t="s">
        <v>61</v>
      </c>
      <c r="AD27" s="8">
        <v>3</v>
      </c>
      <c r="AE27" s="9">
        <v>3</v>
      </c>
      <c r="AF27" s="9">
        <v>2</v>
      </c>
      <c r="AG27" s="9">
        <v>3</v>
      </c>
      <c r="AH27" s="9">
        <v>2</v>
      </c>
      <c r="AI27" s="9" t="s">
        <v>118</v>
      </c>
      <c r="AJ27" s="9" t="s">
        <v>118</v>
      </c>
      <c r="AK27" s="9" t="s">
        <v>118</v>
      </c>
      <c r="AL27" s="8" t="s">
        <v>118</v>
      </c>
      <c r="AM27" s="9" t="s">
        <v>30</v>
      </c>
      <c r="AN27" s="9"/>
      <c r="AO27" s="9"/>
      <c r="AP27" s="9"/>
      <c r="AQ27" s="510" t="s">
        <v>30</v>
      </c>
      <c r="AR27" s="254">
        <v>4</v>
      </c>
      <c r="AS27" s="257">
        <v>4</v>
      </c>
      <c r="AT27" s="257">
        <v>3</v>
      </c>
      <c r="AU27" s="257">
        <v>3</v>
      </c>
      <c r="AV27" s="257">
        <v>2</v>
      </c>
      <c r="AW27" s="9" t="s">
        <v>118</v>
      </c>
      <c r="AX27" s="9" t="s">
        <v>118</v>
      </c>
      <c r="AY27" s="9" t="s">
        <v>118</v>
      </c>
      <c r="AZ27" s="8" t="s">
        <v>118</v>
      </c>
      <c r="BA27" s="9" t="s">
        <v>30</v>
      </c>
      <c r="BB27" s="9"/>
      <c r="BC27" s="9"/>
      <c r="BD27" s="9"/>
      <c r="BE27" s="243" t="e">
        <f t="shared" si="3"/>
        <v>#VALUE!</v>
      </c>
    </row>
    <row r="28" spans="1:57" s="242" customFormat="1" ht="24.95" hidden="1" customHeight="1">
      <c r="A28" s="252" t="s">
        <v>149</v>
      </c>
      <c r="B28" s="254">
        <v>1</v>
      </c>
      <c r="C28" s="257">
        <v>1</v>
      </c>
      <c r="D28" s="257">
        <v>1</v>
      </c>
      <c r="E28" s="257">
        <v>1</v>
      </c>
      <c r="F28" s="257">
        <v>1</v>
      </c>
      <c r="G28" s="257">
        <v>1</v>
      </c>
      <c r="H28" s="257">
        <v>1</v>
      </c>
      <c r="I28" s="257">
        <v>1</v>
      </c>
      <c r="J28" s="257">
        <v>1</v>
      </c>
      <c r="K28" s="9" t="s">
        <v>30</v>
      </c>
      <c r="L28" s="9"/>
      <c r="M28" s="9"/>
      <c r="N28" s="9"/>
      <c r="O28" s="510" t="s">
        <v>30</v>
      </c>
      <c r="P28" s="254">
        <v>1</v>
      </c>
      <c r="Q28" s="9" t="s">
        <v>118</v>
      </c>
      <c r="R28" s="9" t="s">
        <v>118</v>
      </c>
      <c r="S28" s="9" t="s">
        <v>118</v>
      </c>
      <c r="T28" s="9" t="s">
        <v>118</v>
      </c>
      <c r="U28" s="9" t="s">
        <v>118</v>
      </c>
      <c r="V28" s="9" t="s">
        <v>61</v>
      </c>
      <c r="W28" s="9" t="s">
        <v>61</v>
      </c>
      <c r="X28" s="8" t="s">
        <v>61</v>
      </c>
      <c r="Y28" s="9" t="s">
        <v>61</v>
      </c>
      <c r="Z28" s="9"/>
      <c r="AA28" s="9"/>
      <c r="AB28" s="9"/>
      <c r="AC28" s="510" t="s">
        <v>61</v>
      </c>
      <c r="AD28" s="254">
        <v>1</v>
      </c>
      <c r="AE28" s="257">
        <v>1</v>
      </c>
      <c r="AF28" s="257">
        <v>1</v>
      </c>
      <c r="AG28" s="257">
        <v>1</v>
      </c>
      <c r="AH28" s="257">
        <v>1</v>
      </c>
      <c r="AI28" s="257">
        <v>1</v>
      </c>
      <c r="AJ28" s="9" t="s">
        <v>118</v>
      </c>
      <c r="AK28" s="9" t="s">
        <v>118</v>
      </c>
      <c r="AL28" s="8" t="s">
        <v>118</v>
      </c>
      <c r="AM28" s="9" t="s">
        <v>30</v>
      </c>
      <c r="AN28" s="9"/>
      <c r="AO28" s="9"/>
      <c r="AP28" s="9"/>
      <c r="AQ28" s="510" t="s">
        <v>30</v>
      </c>
      <c r="AR28" s="254">
        <v>1</v>
      </c>
      <c r="AS28" s="257">
        <v>1</v>
      </c>
      <c r="AT28" s="257">
        <v>1</v>
      </c>
      <c r="AU28" s="257">
        <v>1</v>
      </c>
      <c r="AV28" s="257">
        <v>1</v>
      </c>
      <c r="AW28" s="257">
        <v>1</v>
      </c>
      <c r="AX28" s="257">
        <v>1</v>
      </c>
      <c r="AY28" s="257">
        <v>1</v>
      </c>
      <c r="AZ28" s="254">
        <v>1</v>
      </c>
      <c r="BA28" s="9" t="s">
        <v>30</v>
      </c>
      <c r="BB28" s="9"/>
      <c r="BC28" s="9"/>
      <c r="BD28" s="9"/>
      <c r="BE28" s="9" t="s">
        <v>30</v>
      </c>
    </row>
    <row r="29" spans="1:57" s="242" customFormat="1" ht="24.95" hidden="1" customHeight="1">
      <c r="A29" s="253" t="s">
        <v>150</v>
      </c>
      <c r="B29" s="8" t="s">
        <v>102</v>
      </c>
      <c r="C29" s="9" t="s">
        <v>118</v>
      </c>
      <c r="D29" s="9" t="s">
        <v>118</v>
      </c>
      <c r="E29" s="9" t="s">
        <v>118</v>
      </c>
      <c r="F29" s="9" t="s">
        <v>118</v>
      </c>
      <c r="G29" s="9" t="s">
        <v>118</v>
      </c>
      <c r="H29" s="9" t="s">
        <v>118</v>
      </c>
      <c r="I29" s="9" t="s">
        <v>61</v>
      </c>
      <c r="J29" s="9" t="s">
        <v>61</v>
      </c>
      <c r="K29" s="9" t="s">
        <v>61</v>
      </c>
      <c r="L29" s="9"/>
      <c r="M29" s="9"/>
      <c r="N29" s="9"/>
      <c r="O29" s="255" t="e">
        <f t="shared" si="0"/>
        <v>#VALUE!</v>
      </c>
      <c r="P29" s="8" t="s">
        <v>102</v>
      </c>
      <c r="Q29" s="9" t="s">
        <v>118</v>
      </c>
      <c r="R29" s="9" t="s">
        <v>118</v>
      </c>
      <c r="S29" s="9" t="s">
        <v>118</v>
      </c>
      <c r="T29" s="9" t="s">
        <v>118</v>
      </c>
      <c r="U29" s="9" t="s">
        <v>118</v>
      </c>
      <c r="V29" s="9" t="s">
        <v>61</v>
      </c>
      <c r="W29" s="9" t="s">
        <v>61</v>
      </c>
      <c r="X29" s="8" t="s">
        <v>61</v>
      </c>
      <c r="Y29" s="9" t="s">
        <v>61</v>
      </c>
      <c r="Z29" s="9"/>
      <c r="AA29" s="9"/>
      <c r="AB29" s="9"/>
      <c r="AC29" s="255" t="e">
        <f t="shared" si="1"/>
        <v>#VALUE!</v>
      </c>
      <c r="AD29" s="8" t="s">
        <v>102</v>
      </c>
      <c r="AE29" s="9" t="s">
        <v>118</v>
      </c>
      <c r="AF29" s="9" t="s">
        <v>118</v>
      </c>
      <c r="AG29" s="9" t="s">
        <v>118</v>
      </c>
      <c r="AH29" s="9" t="s">
        <v>118</v>
      </c>
      <c r="AI29" s="9" t="s">
        <v>118</v>
      </c>
      <c r="AJ29" s="9" t="s">
        <v>118</v>
      </c>
      <c r="AK29" s="9" t="s">
        <v>118</v>
      </c>
      <c r="AL29" s="8" t="s">
        <v>118</v>
      </c>
      <c r="AM29" s="9" t="s">
        <v>30</v>
      </c>
      <c r="AN29" s="9"/>
      <c r="AO29" s="9"/>
      <c r="AP29" s="9"/>
      <c r="AQ29" s="255" t="e">
        <f t="shared" si="2"/>
        <v>#VALUE!</v>
      </c>
      <c r="AR29" s="8" t="s">
        <v>102</v>
      </c>
      <c r="AS29" s="9" t="s">
        <v>118</v>
      </c>
      <c r="AT29" s="9" t="s">
        <v>118</v>
      </c>
      <c r="AU29" s="9" t="s">
        <v>118</v>
      </c>
      <c r="AV29" s="9" t="s">
        <v>118</v>
      </c>
      <c r="AW29" s="9" t="s">
        <v>118</v>
      </c>
      <c r="AX29" s="9" t="s">
        <v>118</v>
      </c>
      <c r="AY29" s="9" t="s">
        <v>118</v>
      </c>
      <c r="AZ29" s="8" t="s">
        <v>118</v>
      </c>
      <c r="BA29" s="9" t="s">
        <v>30</v>
      </c>
      <c r="BB29" s="9"/>
      <c r="BC29" s="9"/>
      <c r="BD29" s="9"/>
      <c r="BE29" s="243" t="e">
        <f t="shared" si="3"/>
        <v>#VALUE!</v>
      </c>
    </row>
    <row r="30" spans="1:57" s="242" customFormat="1" ht="24.95" hidden="1" customHeight="1">
      <c r="A30" s="252" t="s">
        <v>151</v>
      </c>
      <c r="B30" s="8" t="s">
        <v>102</v>
      </c>
      <c r="C30" s="9" t="s">
        <v>118</v>
      </c>
      <c r="D30" s="9" t="s">
        <v>118</v>
      </c>
      <c r="E30" s="9" t="s">
        <v>118</v>
      </c>
      <c r="F30" s="9" t="s">
        <v>118</v>
      </c>
      <c r="G30" s="9" t="s">
        <v>118</v>
      </c>
      <c r="H30" s="9" t="s">
        <v>118</v>
      </c>
      <c r="I30" s="9" t="s">
        <v>61</v>
      </c>
      <c r="J30" s="9" t="s">
        <v>61</v>
      </c>
      <c r="K30" s="9" t="s">
        <v>61</v>
      </c>
      <c r="L30" s="9"/>
      <c r="M30" s="9"/>
      <c r="N30" s="9"/>
      <c r="O30" s="255" t="e">
        <f t="shared" si="0"/>
        <v>#VALUE!</v>
      </c>
      <c r="P30" s="8" t="s">
        <v>102</v>
      </c>
      <c r="Q30" s="9" t="s">
        <v>118</v>
      </c>
      <c r="R30" s="9" t="s">
        <v>118</v>
      </c>
      <c r="S30" s="9" t="s">
        <v>118</v>
      </c>
      <c r="T30" s="9" t="s">
        <v>118</v>
      </c>
      <c r="U30" s="9" t="s">
        <v>118</v>
      </c>
      <c r="V30" s="9" t="s">
        <v>61</v>
      </c>
      <c r="W30" s="9" t="s">
        <v>61</v>
      </c>
      <c r="X30" s="8" t="s">
        <v>61</v>
      </c>
      <c r="Y30" s="9" t="s">
        <v>61</v>
      </c>
      <c r="Z30" s="9"/>
      <c r="AA30" s="9"/>
      <c r="AB30" s="9"/>
      <c r="AC30" s="255" t="e">
        <f t="shared" si="1"/>
        <v>#VALUE!</v>
      </c>
      <c r="AD30" s="8" t="s">
        <v>102</v>
      </c>
      <c r="AE30" s="9" t="s">
        <v>118</v>
      </c>
      <c r="AF30" s="9" t="s">
        <v>118</v>
      </c>
      <c r="AG30" s="9" t="s">
        <v>118</v>
      </c>
      <c r="AH30" s="9" t="s">
        <v>118</v>
      </c>
      <c r="AI30" s="9" t="s">
        <v>118</v>
      </c>
      <c r="AJ30" s="9" t="s">
        <v>118</v>
      </c>
      <c r="AK30" s="9" t="s">
        <v>118</v>
      </c>
      <c r="AL30" s="8" t="s">
        <v>118</v>
      </c>
      <c r="AM30" s="9" t="s">
        <v>30</v>
      </c>
      <c r="AN30" s="9"/>
      <c r="AO30" s="9"/>
      <c r="AP30" s="9"/>
      <c r="AQ30" s="255" t="e">
        <f t="shared" si="2"/>
        <v>#VALUE!</v>
      </c>
      <c r="AR30" s="8" t="s">
        <v>102</v>
      </c>
      <c r="AS30" s="9" t="s">
        <v>118</v>
      </c>
      <c r="AT30" s="9" t="s">
        <v>118</v>
      </c>
      <c r="AU30" s="9" t="s">
        <v>118</v>
      </c>
      <c r="AV30" s="9" t="s">
        <v>118</v>
      </c>
      <c r="AW30" s="9" t="s">
        <v>118</v>
      </c>
      <c r="AX30" s="9" t="s">
        <v>118</v>
      </c>
      <c r="AY30" s="9" t="s">
        <v>118</v>
      </c>
      <c r="AZ30" s="8" t="s">
        <v>118</v>
      </c>
      <c r="BA30" s="9" t="s">
        <v>30</v>
      </c>
      <c r="BB30" s="9"/>
      <c r="BC30" s="9"/>
      <c r="BD30" s="9"/>
      <c r="BE30" s="243" t="e">
        <f t="shared" si="3"/>
        <v>#VALUE!</v>
      </c>
    </row>
    <row r="31" spans="1:57" s="242" customFormat="1" ht="24.95" customHeight="1">
      <c r="A31" s="252" t="s">
        <v>152</v>
      </c>
      <c r="B31" s="14">
        <v>17</v>
      </c>
      <c r="C31" s="49">
        <v>12</v>
      </c>
      <c r="D31" s="49">
        <v>11</v>
      </c>
      <c r="E31" s="49">
        <v>11</v>
      </c>
      <c r="F31" s="49">
        <v>10</v>
      </c>
      <c r="G31" s="49">
        <v>11</v>
      </c>
      <c r="H31" s="9">
        <v>8</v>
      </c>
      <c r="I31" s="9">
        <v>8</v>
      </c>
      <c r="J31" s="9">
        <v>10</v>
      </c>
      <c r="K31" s="9">
        <v>9</v>
      </c>
      <c r="L31" s="9">
        <v>9</v>
      </c>
      <c r="M31" s="9">
        <v>8</v>
      </c>
      <c r="N31" s="9">
        <v>8</v>
      </c>
      <c r="O31" s="255">
        <f>N31/M31%</f>
        <v>100</v>
      </c>
      <c r="P31" s="14">
        <v>8</v>
      </c>
      <c r="Q31" s="49">
        <v>7</v>
      </c>
      <c r="R31" s="49">
        <v>5</v>
      </c>
      <c r="S31" s="49">
        <v>5</v>
      </c>
      <c r="T31" s="49">
        <v>6</v>
      </c>
      <c r="U31" s="49">
        <v>5</v>
      </c>
      <c r="V31" s="9">
        <v>6</v>
      </c>
      <c r="W31" s="9">
        <v>5</v>
      </c>
      <c r="X31" s="8">
        <v>5</v>
      </c>
      <c r="Y31" s="9">
        <v>5</v>
      </c>
      <c r="Z31" s="9">
        <v>6</v>
      </c>
      <c r="AA31" s="9">
        <v>5</v>
      </c>
      <c r="AB31" s="9">
        <v>5</v>
      </c>
      <c r="AC31" s="255">
        <f>AB31/AA31%</f>
        <v>100</v>
      </c>
      <c r="AD31" s="14">
        <v>10</v>
      </c>
      <c r="AE31" s="49">
        <v>10</v>
      </c>
      <c r="AF31" s="49">
        <v>9</v>
      </c>
      <c r="AG31" s="49">
        <v>6</v>
      </c>
      <c r="AH31" s="49">
        <v>10</v>
      </c>
      <c r="AI31" s="49">
        <v>10</v>
      </c>
      <c r="AJ31" s="9">
        <v>9</v>
      </c>
      <c r="AK31" s="9">
        <v>8</v>
      </c>
      <c r="AL31" s="8">
        <v>9</v>
      </c>
      <c r="AM31" s="9">
        <v>8</v>
      </c>
      <c r="AN31" s="9">
        <v>8</v>
      </c>
      <c r="AO31" s="9">
        <v>8</v>
      </c>
      <c r="AP31" s="9">
        <v>7</v>
      </c>
      <c r="AQ31" s="255">
        <f>AP31/AO31%</f>
        <v>87.5</v>
      </c>
      <c r="AR31" s="14">
        <v>18</v>
      </c>
      <c r="AS31" s="49">
        <v>15</v>
      </c>
      <c r="AT31" s="49">
        <v>11</v>
      </c>
      <c r="AU31" s="49">
        <v>11</v>
      </c>
      <c r="AV31" s="49">
        <v>11</v>
      </c>
      <c r="AW31" s="49">
        <v>12</v>
      </c>
      <c r="AX31" s="9">
        <v>10</v>
      </c>
      <c r="AY31" s="9">
        <v>9</v>
      </c>
      <c r="AZ31" s="8">
        <v>10</v>
      </c>
      <c r="BA31" s="9">
        <v>9</v>
      </c>
      <c r="BB31" s="9">
        <v>9</v>
      </c>
      <c r="BC31" s="9">
        <v>8</v>
      </c>
      <c r="BD31" s="9">
        <v>8</v>
      </c>
      <c r="BE31" s="243">
        <f>BD31/BC31%</f>
        <v>100</v>
      </c>
    </row>
    <row r="32" spans="1:57" s="242" customFormat="1" ht="24.95" hidden="1" customHeight="1">
      <c r="A32" s="252" t="s">
        <v>153</v>
      </c>
      <c r="B32" s="8">
        <v>3</v>
      </c>
      <c r="C32" s="9">
        <v>3</v>
      </c>
      <c r="D32" s="9">
        <v>3</v>
      </c>
      <c r="E32" s="9">
        <v>2</v>
      </c>
      <c r="F32" s="9">
        <v>1</v>
      </c>
      <c r="G32" s="9">
        <v>1</v>
      </c>
      <c r="H32" s="9" t="s">
        <v>118</v>
      </c>
      <c r="I32" s="9" t="s">
        <v>61</v>
      </c>
      <c r="J32" s="9" t="s">
        <v>61</v>
      </c>
      <c r="K32" s="9" t="s">
        <v>61</v>
      </c>
      <c r="L32" s="9"/>
      <c r="M32" s="9"/>
      <c r="N32" s="9"/>
      <c r="O32" s="255" t="e">
        <f t="shared" si="0"/>
        <v>#VALUE!</v>
      </c>
      <c r="P32" s="8" t="s">
        <v>118</v>
      </c>
      <c r="Q32" s="9" t="s">
        <v>118</v>
      </c>
      <c r="R32" s="9" t="s">
        <v>118</v>
      </c>
      <c r="S32" s="9">
        <v>1</v>
      </c>
      <c r="T32" s="9" t="s">
        <v>118</v>
      </c>
      <c r="U32" s="9" t="s">
        <v>118</v>
      </c>
      <c r="V32" s="9" t="s">
        <v>118</v>
      </c>
      <c r="W32" s="9" t="s">
        <v>61</v>
      </c>
      <c r="X32" s="8" t="s">
        <v>61</v>
      </c>
      <c r="Y32" s="9" t="s">
        <v>61</v>
      </c>
      <c r="Z32" s="9"/>
      <c r="AA32" s="9"/>
      <c r="AB32" s="9"/>
      <c r="AC32" s="255" t="e">
        <f t="shared" si="1"/>
        <v>#VALUE!</v>
      </c>
      <c r="AD32" s="8">
        <v>1</v>
      </c>
      <c r="AE32" s="9">
        <v>2</v>
      </c>
      <c r="AF32" s="9">
        <v>2</v>
      </c>
      <c r="AG32" s="9">
        <v>2</v>
      </c>
      <c r="AH32" s="9" t="s">
        <v>118</v>
      </c>
      <c r="AI32" s="9" t="s">
        <v>118</v>
      </c>
      <c r="AJ32" s="9" t="s">
        <v>118</v>
      </c>
      <c r="AK32" s="9" t="s">
        <v>118</v>
      </c>
      <c r="AL32" s="8" t="s">
        <v>118</v>
      </c>
      <c r="AM32" s="9" t="s">
        <v>30</v>
      </c>
      <c r="AN32" s="9"/>
      <c r="AO32" s="9"/>
      <c r="AP32" s="9"/>
      <c r="AQ32" s="255" t="e">
        <f t="shared" si="2"/>
        <v>#VALUE!</v>
      </c>
      <c r="AR32" s="8">
        <v>3</v>
      </c>
      <c r="AS32" s="9">
        <v>3</v>
      </c>
      <c r="AT32" s="9">
        <v>3</v>
      </c>
      <c r="AU32" s="9">
        <v>2</v>
      </c>
      <c r="AV32" s="9">
        <v>1</v>
      </c>
      <c r="AW32" s="9">
        <v>1</v>
      </c>
      <c r="AX32" s="9" t="s">
        <v>118</v>
      </c>
      <c r="AY32" s="9" t="s">
        <v>118</v>
      </c>
      <c r="AZ32" s="8" t="s">
        <v>118</v>
      </c>
      <c r="BA32" s="9" t="s">
        <v>30</v>
      </c>
      <c r="BB32" s="9"/>
      <c r="BC32" s="9"/>
      <c r="BD32" s="9"/>
      <c r="BE32" s="243" t="e">
        <f t="shared" si="3"/>
        <v>#VALUE!</v>
      </c>
    </row>
    <row r="33" spans="1:57" s="242" customFormat="1" ht="24.95" customHeight="1">
      <c r="A33" s="252" t="s">
        <v>154</v>
      </c>
      <c r="B33" s="8">
        <v>7</v>
      </c>
      <c r="C33" s="9">
        <v>6</v>
      </c>
      <c r="D33" s="9">
        <v>5</v>
      </c>
      <c r="E33" s="9">
        <v>4</v>
      </c>
      <c r="F33" s="9" t="s">
        <v>118</v>
      </c>
      <c r="G33" s="9">
        <v>3</v>
      </c>
      <c r="H33" s="9">
        <v>1</v>
      </c>
      <c r="I33" s="9">
        <v>2</v>
      </c>
      <c r="J33" s="9">
        <v>2</v>
      </c>
      <c r="K33" s="9">
        <v>2</v>
      </c>
      <c r="L33" s="9">
        <v>2</v>
      </c>
      <c r="M33" s="9">
        <v>2</v>
      </c>
      <c r="N33" s="9">
        <v>2</v>
      </c>
      <c r="O33" s="255">
        <f>N33/M33%</f>
        <v>100</v>
      </c>
      <c r="P33" s="8" t="s">
        <v>118</v>
      </c>
      <c r="Q33" s="9" t="s">
        <v>118</v>
      </c>
      <c r="R33" s="9" t="s">
        <v>118</v>
      </c>
      <c r="S33" s="9" t="s">
        <v>118</v>
      </c>
      <c r="T33" s="9" t="s">
        <v>118</v>
      </c>
      <c r="U33" s="9" t="s">
        <v>118</v>
      </c>
      <c r="V33" s="9" t="s">
        <v>61</v>
      </c>
      <c r="W33" s="9" t="s">
        <v>61</v>
      </c>
      <c r="X33" s="8" t="s">
        <v>61</v>
      </c>
      <c r="Y33" s="9" t="s">
        <v>61</v>
      </c>
      <c r="Z33" s="9" t="s">
        <v>61</v>
      </c>
      <c r="AA33" s="9" t="s">
        <v>61</v>
      </c>
      <c r="AB33" s="9" t="s">
        <v>61</v>
      </c>
      <c r="AC33" s="510" t="s">
        <v>61</v>
      </c>
      <c r="AD33" s="8">
        <v>5</v>
      </c>
      <c r="AE33" s="9">
        <v>3</v>
      </c>
      <c r="AF33" s="9">
        <v>2</v>
      </c>
      <c r="AG33" s="9" t="s">
        <v>118</v>
      </c>
      <c r="AH33" s="9" t="s">
        <v>118</v>
      </c>
      <c r="AI33" s="9">
        <v>2</v>
      </c>
      <c r="AJ33" s="9">
        <v>2</v>
      </c>
      <c r="AK33" s="9">
        <v>2</v>
      </c>
      <c r="AL33" s="8">
        <v>2</v>
      </c>
      <c r="AM33" s="9">
        <v>2</v>
      </c>
      <c r="AN33" s="9">
        <v>2</v>
      </c>
      <c r="AO33" s="9">
        <v>2</v>
      </c>
      <c r="AP33" s="9">
        <v>1</v>
      </c>
      <c r="AQ33" s="255">
        <f>AP33/AO33%</f>
        <v>50</v>
      </c>
      <c r="AR33" s="8">
        <v>7</v>
      </c>
      <c r="AS33" s="9">
        <v>7</v>
      </c>
      <c r="AT33" s="9">
        <v>5</v>
      </c>
      <c r="AU33" s="9">
        <v>4</v>
      </c>
      <c r="AV33" s="9" t="s">
        <v>118</v>
      </c>
      <c r="AW33" s="9">
        <v>3</v>
      </c>
      <c r="AX33" s="9">
        <v>2</v>
      </c>
      <c r="AY33" s="9">
        <v>2</v>
      </c>
      <c r="AZ33" s="8">
        <v>2</v>
      </c>
      <c r="BA33" s="9">
        <v>2</v>
      </c>
      <c r="BB33" s="9">
        <v>2</v>
      </c>
      <c r="BC33" s="9">
        <v>2</v>
      </c>
      <c r="BD33" s="9">
        <v>2</v>
      </c>
      <c r="BE33" s="243">
        <f>BD33/BC33%</f>
        <v>100</v>
      </c>
    </row>
    <row r="34" spans="1:57" s="242" customFormat="1" ht="24.95" customHeight="1" thickBot="1">
      <c r="A34" s="252" t="s">
        <v>155</v>
      </c>
      <c r="B34" s="14">
        <v>2</v>
      </c>
      <c r="C34" s="49">
        <v>2</v>
      </c>
      <c r="D34" s="49">
        <v>2</v>
      </c>
      <c r="E34" s="49">
        <v>1</v>
      </c>
      <c r="F34" s="49">
        <v>1</v>
      </c>
      <c r="G34" s="49">
        <v>2</v>
      </c>
      <c r="H34" s="257">
        <v>2</v>
      </c>
      <c r="I34" s="257">
        <v>2</v>
      </c>
      <c r="J34" s="257">
        <v>3</v>
      </c>
      <c r="K34" s="257">
        <v>2</v>
      </c>
      <c r="L34" s="257">
        <v>2</v>
      </c>
      <c r="M34" s="257">
        <v>2</v>
      </c>
      <c r="N34" s="257">
        <v>2</v>
      </c>
      <c r="O34" s="255">
        <f>N34/M34%</f>
        <v>100</v>
      </c>
      <c r="P34" s="14">
        <v>2</v>
      </c>
      <c r="Q34" s="49">
        <v>2</v>
      </c>
      <c r="R34" s="11" t="s">
        <v>118</v>
      </c>
      <c r="S34" s="11" t="s">
        <v>118</v>
      </c>
      <c r="T34" s="9" t="s">
        <v>118</v>
      </c>
      <c r="U34" s="9" t="s">
        <v>118</v>
      </c>
      <c r="V34" s="9" t="s">
        <v>31</v>
      </c>
      <c r="W34" s="9">
        <v>1</v>
      </c>
      <c r="X34" s="8">
        <v>2</v>
      </c>
      <c r="Y34" s="9">
        <v>3</v>
      </c>
      <c r="Z34" s="9">
        <v>2</v>
      </c>
      <c r="AA34" s="9">
        <v>2</v>
      </c>
      <c r="AB34" s="9" t="s">
        <v>61</v>
      </c>
      <c r="AC34" s="534" t="s">
        <v>61</v>
      </c>
      <c r="AD34" s="14">
        <v>1</v>
      </c>
      <c r="AE34" s="49">
        <v>0</v>
      </c>
      <c r="AF34" s="49">
        <v>1</v>
      </c>
      <c r="AG34" s="49">
        <v>1</v>
      </c>
      <c r="AH34" s="49">
        <v>1</v>
      </c>
      <c r="AI34" s="49">
        <v>2</v>
      </c>
      <c r="AJ34" s="257">
        <v>2</v>
      </c>
      <c r="AK34" s="257">
        <v>3</v>
      </c>
      <c r="AL34" s="254">
        <v>2</v>
      </c>
      <c r="AM34" s="257">
        <v>1</v>
      </c>
      <c r="AN34" s="257">
        <v>1</v>
      </c>
      <c r="AO34" s="257">
        <v>1</v>
      </c>
      <c r="AP34" s="257">
        <v>2</v>
      </c>
      <c r="AQ34" s="255">
        <f>AP34/AO34%</f>
        <v>200</v>
      </c>
      <c r="AR34" s="254">
        <v>2</v>
      </c>
      <c r="AS34" s="257">
        <v>2</v>
      </c>
      <c r="AT34" s="257">
        <v>2</v>
      </c>
      <c r="AU34" s="257">
        <v>1</v>
      </c>
      <c r="AV34" s="257">
        <v>1</v>
      </c>
      <c r="AW34" s="257">
        <v>2</v>
      </c>
      <c r="AX34" s="257">
        <v>2</v>
      </c>
      <c r="AY34" s="257">
        <v>3</v>
      </c>
      <c r="AZ34" s="254">
        <v>3</v>
      </c>
      <c r="BA34" s="257">
        <v>3</v>
      </c>
      <c r="BB34" s="257">
        <v>2</v>
      </c>
      <c r="BC34" s="257">
        <v>2</v>
      </c>
      <c r="BD34" s="257">
        <v>2</v>
      </c>
      <c r="BE34" s="243">
        <f>BD34/BC34%</f>
        <v>100</v>
      </c>
    </row>
    <row r="35" spans="1:57" s="242" customFormat="1" ht="24.95" hidden="1" customHeight="1" thickBot="1">
      <c r="A35" s="253" t="s">
        <v>105</v>
      </c>
      <c r="B35" s="8">
        <v>2</v>
      </c>
      <c r="C35" s="9">
        <v>3</v>
      </c>
      <c r="D35" s="9">
        <v>3</v>
      </c>
      <c r="E35" s="9">
        <v>3</v>
      </c>
      <c r="F35" s="9">
        <v>3</v>
      </c>
      <c r="G35" s="9">
        <v>4</v>
      </c>
      <c r="H35" s="9">
        <v>2</v>
      </c>
      <c r="I35" s="9">
        <v>3</v>
      </c>
      <c r="J35" s="9">
        <v>2</v>
      </c>
      <c r="K35" s="9" t="s">
        <v>30</v>
      </c>
      <c r="L35" s="9" t="s">
        <v>30</v>
      </c>
      <c r="M35" s="9"/>
      <c r="N35" s="9"/>
      <c r="O35" s="510" t="s">
        <v>30</v>
      </c>
      <c r="P35" s="8">
        <v>3</v>
      </c>
      <c r="Q35" s="9">
        <v>3</v>
      </c>
      <c r="R35" s="9">
        <v>3</v>
      </c>
      <c r="S35" s="9">
        <v>3</v>
      </c>
      <c r="T35" s="9">
        <v>4</v>
      </c>
      <c r="U35" s="9">
        <v>3</v>
      </c>
      <c r="V35" s="9">
        <v>3</v>
      </c>
      <c r="W35" s="9">
        <v>2</v>
      </c>
      <c r="X35" s="466">
        <v>2</v>
      </c>
      <c r="Y35" s="466" t="s">
        <v>61</v>
      </c>
      <c r="Z35" s="9" t="s">
        <v>61</v>
      </c>
      <c r="AA35" s="9"/>
      <c r="AB35" s="9"/>
      <c r="AC35" s="510" t="s">
        <v>61</v>
      </c>
      <c r="AD35" s="8">
        <v>3</v>
      </c>
      <c r="AE35" s="9">
        <v>3</v>
      </c>
      <c r="AF35" s="9">
        <v>3</v>
      </c>
      <c r="AG35" s="9">
        <v>3</v>
      </c>
      <c r="AH35" s="9">
        <v>4</v>
      </c>
      <c r="AI35" s="9">
        <v>2</v>
      </c>
      <c r="AJ35" s="9">
        <v>3</v>
      </c>
      <c r="AK35" s="9">
        <v>3</v>
      </c>
      <c r="AL35" s="466" t="s">
        <v>118</v>
      </c>
      <c r="AM35" s="9" t="s">
        <v>30</v>
      </c>
      <c r="AN35" s="9" t="s">
        <v>30</v>
      </c>
      <c r="AO35" s="9"/>
      <c r="AP35" s="9"/>
      <c r="AQ35" s="510" t="s">
        <v>30</v>
      </c>
      <c r="AR35" s="8">
        <v>3</v>
      </c>
      <c r="AS35" s="9">
        <v>3</v>
      </c>
      <c r="AT35" s="9">
        <v>3</v>
      </c>
      <c r="AU35" s="9">
        <v>3</v>
      </c>
      <c r="AV35" s="9">
        <v>4</v>
      </c>
      <c r="AW35" s="9">
        <v>4</v>
      </c>
      <c r="AX35" s="9">
        <v>3</v>
      </c>
      <c r="AY35" s="9">
        <v>3</v>
      </c>
      <c r="AZ35" s="466">
        <v>2</v>
      </c>
      <c r="BA35" s="9" t="s">
        <v>30</v>
      </c>
      <c r="BB35" s="9" t="s">
        <v>30</v>
      </c>
      <c r="BC35" s="9"/>
      <c r="BD35" s="9"/>
      <c r="BE35" s="9" t="s">
        <v>30</v>
      </c>
    </row>
    <row r="36" spans="1:57" s="242" customFormat="1" ht="30" customHeight="1" thickBot="1">
      <c r="A36" s="258" t="s">
        <v>156</v>
      </c>
      <c r="B36" s="259">
        <f>SUM(B6:B35)</f>
        <v>514</v>
      </c>
      <c r="C36" s="260">
        <f>SUM(C6:C35)</f>
        <v>422</v>
      </c>
      <c r="D36" s="260">
        <v>359</v>
      </c>
      <c r="E36" s="260">
        <v>323</v>
      </c>
      <c r="F36" s="260">
        <f>SUM(F6:F35)</f>
        <v>310</v>
      </c>
      <c r="G36" s="260">
        <f>SUM(G6:G35)</f>
        <v>307</v>
      </c>
      <c r="H36" s="260">
        <f>SUM(H6:H35)</f>
        <v>254</v>
      </c>
      <c r="I36" s="260">
        <f>SUM(I6:I35)</f>
        <v>233</v>
      </c>
      <c r="J36" s="260">
        <v>205</v>
      </c>
      <c r="K36" s="260">
        <v>161</v>
      </c>
      <c r="L36" s="260">
        <v>146</v>
      </c>
      <c r="M36" s="260">
        <v>126</v>
      </c>
      <c r="N36" s="260">
        <v>122</v>
      </c>
      <c r="O36" s="261">
        <f>N36/M36%</f>
        <v>96.825396825396822</v>
      </c>
      <c r="P36" s="259">
        <f>SUM(P6:P35)</f>
        <v>319</v>
      </c>
      <c r="Q36" s="260">
        <f>SUM(Q6:Q35)</f>
        <v>260</v>
      </c>
      <c r="R36" s="260">
        <v>230</v>
      </c>
      <c r="S36" s="260">
        <v>221</v>
      </c>
      <c r="T36" s="260">
        <f>SUM(T6:T35)</f>
        <v>209</v>
      </c>
      <c r="U36" s="260">
        <f>SUM(U6:U35)</f>
        <v>201</v>
      </c>
      <c r="V36" s="260">
        <f>SUM(V6:V35)</f>
        <v>179</v>
      </c>
      <c r="W36" s="262">
        <f>SUM(W6:W35)</f>
        <v>153</v>
      </c>
      <c r="X36" s="262">
        <v>129</v>
      </c>
      <c r="Y36" s="262">
        <v>98</v>
      </c>
      <c r="Z36" s="262">
        <v>89</v>
      </c>
      <c r="AA36" s="262">
        <v>78</v>
      </c>
      <c r="AB36" s="262">
        <v>74</v>
      </c>
      <c r="AC36" s="261">
        <f>AB36/AA36%</f>
        <v>94.871794871794862</v>
      </c>
      <c r="AD36" s="259">
        <f t="shared" ref="AD36:AI36" si="8">SUM(AD6:AD35)</f>
        <v>462</v>
      </c>
      <c r="AE36" s="260">
        <f t="shared" si="8"/>
        <v>399</v>
      </c>
      <c r="AF36" s="260">
        <f t="shared" si="8"/>
        <v>328</v>
      </c>
      <c r="AG36" s="260">
        <f t="shared" si="8"/>
        <v>313</v>
      </c>
      <c r="AH36" s="260">
        <f t="shared" si="8"/>
        <v>310</v>
      </c>
      <c r="AI36" s="260">
        <f t="shared" si="8"/>
        <v>280</v>
      </c>
      <c r="AJ36" s="260">
        <f>SUM(AJ6:AJ35)</f>
        <v>262</v>
      </c>
      <c r="AK36" s="262">
        <f>SUM(AK6:AK35)</f>
        <v>224</v>
      </c>
      <c r="AL36" s="262">
        <v>188</v>
      </c>
      <c r="AM36" s="262">
        <v>156</v>
      </c>
      <c r="AN36" s="262">
        <v>142</v>
      </c>
      <c r="AO36" s="262">
        <v>130</v>
      </c>
      <c r="AP36" s="262">
        <v>113</v>
      </c>
      <c r="AQ36" s="261">
        <f>AP36/AO36%</f>
        <v>86.92307692307692</v>
      </c>
      <c r="AR36" s="259">
        <f>SUM(AR6:AR35)</f>
        <v>571</v>
      </c>
      <c r="AS36" s="260">
        <f>SUM(AS6:AS35)</f>
        <v>486</v>
      </c>
      <c r="AT36" s="260">
        <v>393</v>
      </c>
      <c r="AU36" s="260">
        <v>368</v>
      </c>
      <c r="AV36" s="260">
        <f>SUM(AV6:AV35)</f>
        <v>349</v>
      </c>
      <c r="AW36" s="260">
        <f>SUM(AW6:AW35)</f>
        <v>336</v>
      </c>
      <c r="AX36" s="260">
        <f>SUM(AX6:AX35)</f>
        <v>293</v>
      </c>
      <c r="AY36" s="262">
        <f>SUM(AY6:AY35)</f>
        <v>264</v>
      </c>
      <c r="AZ36" s="262">
        <v>228</v>
      </c>
      <c r="BA36" s="262">
        <v>186</v>
      </c>
      <c r="BB36" s="262">
        <v>163</v>
      </c>
      <c r="BC36" s="262">
        <v>146</v>
      </c>
      <c r="BD36" s="262">
        <v>134</v>
      </c>
      <c r="BE36" s="264">
        <f>BD36/BC36%</f>
        <v>91.780821917808225</v>
      </c>
    </row>
    <row r="37" spans="1:57" s="242" customFormat="1" ht="15" customHeight="1">
      <c r="A37" s="247"/>
      <c r="B37" s="49"/>
      <c r="C37" s="49"/>
      <c r="D37" s="49"/>
      <c r="E37" s="49"/>
      <c r="F37" s="49"/>
      <c r="G37" s="49"/>
      <c r="H37" s="49"/>
      <c r="I37" s="49"/>
      <c r="J37" s="49"/>
      <c r="K37" s="49"/>
      <c r="L37" s="49"/>
      <c r="M37" s="49"/>
      <c r="N37" s="49"/>
      <c r="O37" s="243"/>
      <c r="P37" s="49"/>
      <c r="Q37" s="49"/>
      <c r="R37" s="49"/>
      <c r="S37" s="49"/>
      <c r="T37" s="49"/>
      <c r="U37" s="49"/>
      <c r="V37" s="49"/>
      <c r="W37" s="9"/>
      <c r="X37" s="9"/>
      <c r="Y37" s="9"/>
      <c r="Z37" s="9"/>
      <c r="AA37" s="9"/>
      <c r="AB37" s="9"/>
      <c r="AC37" s="243"/>
      <c r="AD37" s="49"/>
      <c r="AE37" s="49"/>
      <c r="AF37" s="49"/>
      <c r="AG37" s="49"/>
      <c r="AH37" s="49"/>
      <c r="AI37" s="49"/>
      <c r="AJ37" s="49"/>
      <c r="AK37" s="9"/>
      <c r="AL37" s="9"/>
      <c r="AM37" s="9"/>
      <c r="AN37" s="9"/>
      <c r="AO37" s="9"/>
      <c r="AP37" s="9"/>
      <c r="AQ37" s="243"/>
      <c r="AR37" s="49"/>
      <c r="AS37" s="49"/>
      <c r="AT37" s="49"/>
      <c r="AU37" s="49"/>
      <c r="AV37" s="49"/>
      <c r="AW37" s="49"/>
      <c r="AX37" s="49"/>
      <c r="AY37" s="9"/>
      <c r="AZ37" s="9"/>
      <c r="BA37" s="9"/>
      <c r="BB37" s="9"/>
      <c r="BC37" s="9"/>
      <c r="BD37" s="9"/>
      <c r="BE37" s="243"/>
    </row>
    <row r="38" spans="1:57" s="240" customFormat="1" ht="15" customHeight="1">
      <c r="A38" s="246" t="s">
        <v>352</v>
      </c>
      <c r="B38" s="12"/>
      <c r="C38" s="12"/>
      <c r="D38" s="12"/>
      <c r="E38" s="12"/>
      <c r="F38" s="12"/>
      <c r="G38" s="12"/>
      <c r="H38" s="12"/>
      <c r="I38" s="12"/>
      <c r="J38" s="12"/>
      <c r="K38" s="12"/>
      <c r="L38" s="12"/>
      <c r="M38" s="12"/>
      <c r="N38" s="12"/>
      <c r="O38" s="12"/>
      <c r="P38" s="12"/>
      <c r="Q38" s="12"/>
      <c r="R38" s="2"/>
      <c r="S38" s="2"/>
      <c r="T38" s="2"/>
      <c r="U38" s="2"/>
      <c r="V38" s="2"/>
      <c r="W38" s="2"/>
      <c r="X38" s="2"/>
      <c r="Y38" s="2"/>
      <c r="Z38" s="2"/>
      <c r="AA38" s="2"/>
      <c r="AB38" s="2"/>
      <c r="AC38" s="2"/>
      <c r="AD38" s="241"/>
      <c r="AE38" s="241"/>
      <c r="AF38" s="241"/>
      <c r="AG38" s="241"/>
      <c r="AH38" s="241"/>
      <c r="AI38" s="241"/>
      <c r="AJ38" s="241"/>
      <c r="AK38" s="241"/>
      <c r="AL38" s="241"/>
      <c r="AM38" s="241"/>
      <c r="AN38" s="241"/>
      <c r="AO38" s="241"/>
      <c r="AP38" s="241"/>
      <c r="AQ38" s="2"/>
      <c r="AR38" s="241"/>
      <c r="AS38" s="241"/>
      <c r="AT38" s="241"/>
      <c r="AU38" s="241"/>
      <c r="AV38" s="241"/>
      <c r="AW38" s="241"/>
      <c r="AX38" s="241"/>
      <c r="AY38" s="241"/>
      <c r="AZ38" s="241"/>
      <c r="BA38" s="241"/>
      <c r="BB38" s="241"/>
      <c r="BC38" s="241"/>
      <c r="BD38" s="241"/>
      <c r="BE38" s="2"/>
    </row>
    <row r="39" spans="1:57" s="240" customFormat="1" ht="15" customHeight="1">
      <c r="A39" s="12" t="s">
        <v>353</v>
      </c>
      <c r="B39" s="12"/>
      <c r="C39" s="12"/>
      <c r="D39" s="12"/>
      <c r="E39" s="12"/>
      <c r="F39" s="12"/>
      <c r="G39" s="12"/>
      <c r="H39" s="12"/>
      <c r="I39" s="12"/>
      <c r="J39" s="12"/>
      <c r="K39" s="12"/>
      <c r="L39" s="12"/>
      <c r="M39" s="12"/>
      <c r="N39" s="12"/>
      <c r="O39" s="12"/>
      <c r="P39" s="12"/>
      <c r="Q39" s="1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row>
    <row r="40" spans="1:57" s="240" customFormat="1">
      <c r="A40" s="244"/>
    </row>
    <row r="41" spans="1:57" s="240" customFormat="1">
      <c r="A41" s="244"/>
    </row>
    <row r="42" spans="1:57" s="240" customFormat="1">
      <c r="A42" s="244"/>
    </row>
  </sheetData>
  <sheetProtection algorithmName="SHA-512" hashValue="J/5zvAkZy536yd9CS7zzJtqqxi91C48kcafgcebTWsrzDh62Aj55WvJs67OWzyb/kqs54xTltETdeCXRZstebg==" saltValue="ph7CAkvL5J/IHcgz+MAY9w==" spinCount="100000" sheet="1" objects="1" scenarios="1" formatColumns="0" formatRows="0"/>
  <mergeCells count="5">
    <mergeCell ref="A4:A5"/>
    <mergeCell ref="B4:O4"/>
    <mergeCell ref="P4:AC4"/>
    <mergeCell ref="AD4:AQ4"/>
    <mergeCell ref="AR4:BE4"/>
  </mergeCells>
  <phoneticPr fontId="4"/>
  <printOptions horizontalCentered="1"/>
  <pageMargins left="0.19685039370078741" right="0.19685039370078741" top="0.59055118110236227" bottom="0.59055118110236227" header="0.31496062992125984" footer="0.31496062992125984"/>
  <pageSetup paperSize="9" orientation="portrait" r:id="rId1"/>
  <headerFooter scaleWithDoc="0" alignWithMargins="0">
    <firstHeader>&amp;L&amp;"ＭＳ Ｐゴシック,太字"&amp;14-資料・国内-</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E35"/>
  <sheetViews>
    <sheetView showGridLines="0" zoomScaleNormal="100" zoomScaleSheetLayoutView="100" workbookViewId="0">
      <pane ySplit="5" topLeftCell="A6" activePane="bottomLeft" state="frozen"/>
      <selection pane="bottomLeft" activeCell="AA8" sqref="AA8"/>
    </sheetView>
  </sheetViews>
  <sheetFormatPr defaultRowHeight="13.5"/>
  <cols>
    <col min="1" max="1" width="9.625" style="279" customWidth="1"/>
    <col min="2" max="5" width="9.625" style="216" hidden="1" customWidth="1"/>
    <col min="6" max="12" width="9.625" style="156" hidden="1" customWidth="1"/>
    <col min="13" max="14" width="9.625" style="156" customWidth="1"/>
    <col min="15" max="15" width="7.625" style="216" customWidth="1"/>
    <col min="16" max="26" width="9.625" style="216" hidden="1" customWidth="1"/>
    <col min="27" max="28" width="9.625" style="216" customWidth="1"/>
    <col min="29" max="29" width="7.625" style="216" customWidth="1"/>
    <col min="30" max="33" width="9.625" style="216" hidden="1" customWidth="1"/>
    <col min="34" max="40" width="9.625" style="156" hidden="1" customWidth="1"/>
    <col min="41" max="42" width="9.625" style="156" customWidth="1"/>
    <col min="43" max="43" width="7.625" style="216" customWidth="1"/>
    <col min="44" max="47" width="9.625" style="216" hidden="1" customWidth="1"/>
    <col min="48" max="54" width="9.625" style="156" hidden="1" customWidth="1"/>
    <col min="55" max="56" width="9.625" style="156" customWidth="1"/>
    <col min="57" max="57" width="7.625" style="216" customWidth="1"/>
    <col min="58" max="16384" width="9" style="216"/>
  </cols>
  <sheetData>
    <row r="1" spans="1:57" s="215" customFormat="1" ht="24.95" customHeight="1">
      <c r="A1" s="280" t="s">
        <v>329</v>
      </c>
      <c r="B1" s="265"/>
      <c r="C1" s="265"/>
      <c r="D1" s="265"/>
      <c r="E1" s="265"/>
      <c r="F1" s="266"/>
      <c r="G1" s="266"/>
      <c r="H1" s="266"/>
      <c r="I1" s="266"/>
      <c r="J1" s="266"/>
      <c r="K1" s="266"/>
      <c r="L1" s="266"/>
      <c r="M1" s="266"/>
      <c r="N1" s="266"/>
      <c r="O1" s="265"/>
      <c r="P1" s="265"/>
      <c r="Q1" s="265"/>
      <c r="R1" s="265"/>
      <c r="S1" s="265"/>
      <c r="T1" s="265"/>
      <c r="U1" s="265"/>
      <c r="V1" s="265"/>
      <c r="W1" s="265"/>
      <c r="X1" s="265"/>
      <c r="Y1" s="265"/>
      <c r="Z1" s="265"/>
      <c r="AA1" s="265"/>
      <c r="AB1" s="265"/>
      <c r="AC1" s="265"/>
      <c r="AD1" s="267"/>
      <c r="AH1" s="61"/>
      <c r="AI1" s="61"/>
      <c r="AJ1" s="61"/>
      <c r="AK1" s="61"/>
      <c r="AL1" s="61"/>
      <c r="AM1" s="61"/>
      <c r="AN1" s="61"/>
      <c r="AO1" s="61"/>
      <c r="AP1" s="61"/>
      <c r="AQ1" s="268"/>
      <c r="AR1" s="268"/>
      <c r="AS1" s="269"/>
      <c r="AT1" s="269"/>
      <c r="AU1" s="269"/>
      <c r="AV1" s="270"/>
      <c r="AW1" s="270"/>
      <c r="AX1" s="270"/>
      <c r="AY1" s="270"/>
      <c r="AZ1" s="270"/>
      <c r="BA1" s="270"/>
      <c r="BB1" s="270"/>
      <c r="BC1" s="270"/>
      <c r="BD1" s="270"/>
    </row>
    <row r="2" spans="1:57" s="215" customFormat="1" ht="24.95" customHeight="1">
      <c r="A2" s="281" t="s">
        <v>330</v>
      </c>
      <c r="B2" s="265"/>
      <c r="C2" s="265"/>
      <c r="D2" s="265"/>
      <c r="E2" s="265"/>
      <c r="F2" s="266"/>
      <c r="G2" s="266"/>
      <c r="H2" s="266"/>
      <c r="I2" s="266"/>
      <c r="J2" s="266"/>
      <c r="K2" s="266"/>
      <c r="L2" s="266"/>
      <c r="M2" s="266"/>
      <c r="N2" s="266"/>
      <c r="O2" s="265"/>
      <c r="P2" s="265"/>
      <c r="Q2" s="265"/>
      <c r="R2" s="265"/>
      <c r="S2" s="265"/>
      <c r="T2" s="265"/>
      <c r="U2" s="265"/>
      <c r="V2" s="265"/>
      <c r="W2" s="265"/>
      <c r="X2" s="265"/>
      <c r="Y2" s="265"/>
      <c r="Z2" s="265"/>
      <c r="AA2" s="265"/>
      <c r="AB2" s="265"/>
      <c r="AC2" s="265"/>
      <c r="AD2" s="267"/>
      <c r="AH2" s="61"/>
      <c r="AI2" s="61"/>
      <c r="AJ2" s="61"/>
      <c r="AK2" s="61"/>
      <c r="AL2" s="61"/>
      <c r="AM2" s="61"/>
      <c r="AN2" s="61"/>
      <c r="AO2" s="61"/>
      <c r="AP2" s="61"/>
      <c r="AQ2" s="268"/>
      <c r="AR2" s="268"/>
      <c r="AS2" s="269"/>
      <c r="AT2" s="269"/>
      <c r="AU2" s="269"/>
      <c r="AV2" s="270"/>
      <c r="AW2" s="61"/>
      <c r="AX2" s="270"/>
      <c r="AY2" s="270"/>
      <c r="AZ2" s="270"/>
      <c r="BA2" s="270"/>
      <c r="BB2" s="270"/>
      <c r="BC2" s="270"/>
      <c r="BD2" s="270"/>
    </row>
    <row r="3" spans="1:57" ht="15" customHeight="1" thickBot="1">
      <c r="A3" s="216"/>
      <c r="B3" s="158"/>
      <c r="C3" s="158"/>
      <c r="D3" s="158"/>
      <c r="E3" s="158"/>
      <c r="O3" s="158"/>
      <c r="P3" s="158"/>
      <c r="Q3" s="158"/>
      <c r="R3" s="158"/>
      <c r="S3" s="158"/>
      <c r="T3" s="158"/>
      <c r="U3" s="158"/>
      <c r="V3" s="158"/>
      <c r="W3" s="158"/>
      <c r="X3" s="158"/>
      <c r="Y3" s="158"/>
      <c r="Z3" s="158"/>
      <c r="AA3" s="158"/>
      <c r="AB3" s="158"/>
      <c r="AC3" s="158"/>
      <c r="AQ3" s="157"/>
      <c r="AT3" s="157"/>
      <c r="AU3" s="157"/>
      <c r="AX3" s="157"/>
      <c r="AY3" s="282"/>
      <c r="AZ3" s="157"/>
      <c r="BA3" s="282"/>
      <c r="BB3" s="282" t="s">
        <v>225</v>
      </c>
      <c r="BC3" s="282"/>
      <c r="BD3" s="282"/>
      <c r="BE3" s="158"/>
    </row>
    <row r="4" spans="1:57" s="271" customFormat="1" ht="20.100000000000001" customHeight="1">
      <c r="A4" s="556" t="s">
        <v>339</v>
      </c>
      <c r="B4" s="554" t="s">
        <v>331</v>
      </c>
      <c r="C4" s="554"/>
      <c r="D4" s="554"/>
      <c r="E4" s="554"/>
      <c r="F4" s="554"/>
      <c r="G4" s="554"/>
      <c r="H4" s="554"/>
      <c r="I4" s="554"/>
      <c r="J4" s="554"/>
      <c r="K4" s="554"/>
      <c r="L4" s="554"/>
      <c r="M4" s="554"/>
      <c r="N4" s="554"/>
      <c r="O4" s="554"/>
      <c r="P4" s="554" t="s">
        <v>332</v>
      </c>
      <c r="Q4" s="554"/>
      <c r="R4" s="554"/>
      <c r="S4" s="554"/>
      <c r="T4" s="554"/>
      <c r="U4" s="554"/>
      <c r="V4" s="554"/>
      <c r="W4" s="554"/>
      <c r="X4" s="554"/>
      <c r="Y4" s="554"/>
      <c r="Z4" s="554"/>
      <c r="AA4" s="554"/>
      <c r="AB4" s="554"/>
      <c r="AC4" s="554"/>
      <c r="AD4" s="554" t="s">
        <v>333</v>
      </c>
      <c r="AE4" s="554"/>
      <c r="AF4" s="554"/>
      <c r="AG4" s="554"/>
      <c r="AH4" s="554"/>
      <c r="AI4" s="554"/>
      <c r="AJ4" s="554"/>
      <c r="AK4" s="554"/>
      <c r="AL4" s="554"/>
      <c r="AM4" s="554"/>
      <c r="AN4" s="554"/>
      <c r="AO4" s="554"/>
      <c r="AP4" s="554"/>
      <c r="AQ4" s="554"/>
      <c r="AR4" s="554" t="s">
        <v>334</v>
      </c>
      <c r="AS4" s="554"/>
      <c r="AT4" s="554"/>
      <c r="AU4" s="554"/>
      <c r="AV4" s="554"/>
      <c r="AW4" s="554"/>
      <c r="AX4" s="554"/>
      <c r="AY4" s="554"/>
      <c r="AZ4" s="554"/>
      <c r="BA4" s="554"/>
      <c r="BB4" s="555"/>
      <c r="BC4" s="555"/>
      <c r="BD4" s="555"/>
      <c r="BE4" s="555"/>
    </row>
    <row r="5" spans="1:57" s="271" customFormat="1" ht="35.1" customHeight="1" thickBot="1">
      <c r="A5" s="557"/>
      <c r="B5" s="283" t="s">
        <v>109</v>
      </c>
      <c r="C5" s="283" t="s">
        <v>164</v>
      </c>
      <c r="D5" s="283" t="s">
        <v>174</v>
      </c>
      <c r="E5" s="283" t="s">
        <v>193</v>
      </c>
      <c r="F5" s="284" t="s">
        <v>195</v>
      </c>
      <c r="G5" s="284" t="s">
        <v>201</v>
      </c>
      <c r="H5" s="285" t="s">
        <v>335</v>
      </c>
      <c r="I5" s="285" t="s">
        <v>336</v>
      </c>
      <c r="J5" s="285" t="s">
        <v>337</v>
      </c>
      <c r="K5" s="285" t="s">
        <v>338</v>
      </c>
      <c r="L5" s="285" t="s">
        <v>453</v>
      </c>
      <c r="M5" s="285" t="s">
        <v>458</v>
      </c>
      <c r="N5" s="285" t="s">
        <v>464</v>
      </c>
      <c r="O5" s="485" t="s">
        <v>194</v>
      </c>
      <c r="P5" s="486" t="s">
        <v>110</v>
      </c>
      <c r="Q5" s="486" t="s">
        <v>163</v>
      </c>
      <c r="R5" s="486" t="s">
        <v>173</v>
      </c>
      <c r="S5" s="486" t="s">
        <v>192</v>
      </c>
      <c r="T5" s="486" t="s">
        <v>196</v>
      </c>
      <c r="U5" s="486" t="s">
        <v>202</v>
      </c>
      <c r="V5" s="487" t="str">
        <f t="shared" ref="V5:AB5" si="0">H5</f>
        <v>2018年
(H30)</v>
      </c>
      <c r="W5" s="285" t="str">
        <f t="shared" si="0"/>
        <v>2019年
(R1)</v>
      </c>
      <c r="X5" s="285" t="str">
        <f t="shared" si="0"/>
        <v>2020年
(R2)</v>
      </c>
      <c r="Y5" s="285" t="str">
        <f t="shared" si="0"/>
        <v>2021年
(R3)</v>
      </c>
      <c r="Z5" s="285" t="str">
        <f t="shared" si="0"/>
        <v>2022年
(R4)</v>
      </c>
      <c r="AA5" s="285" t="str">
        <f t="shared" si="0"/>
        <v>2023年
(R5)</v>
      </c>
      <c r="AB5" s="285" t="str">
        <f t="shared" si="0"/>
        <v>2024年
(R6)</v>
      </c>
      <c r="AC5" s="485" t="s">
        <v>194</v>
      </c>
      <c r="AD5" s="486" t="s">
        <v>110</v>
      </c>
      <c r="AE5" s="486" t="s">
        <v>163</v>
      </c>
      <c r="AF5" s="486" t="s">
        <v>173</v>
      </c>
      <c r="AG5" s="486" t="s">
        <v>192</v>
      </c>
      <c r="AH5" s="284" t="s">
        <v>196</v>
      </c>
      <c r="AI5" s="284" t="s">
        <v>202</v>
      </c>
      <c r="AJ5" s="285" t="str">
        <f>V5</f>
        <v>2018年
(H30)</v>
      </c>
      <c r="AK5" s="285" t="str">
        <f>W5</f>
        <v>2019年
(R1)</v>
      </c>
      <c r="AL5" s="285" t="str">
        <f>X5</f>
        <v>2020年
(R2)</v>
      </c>
      <c r="AM5" s="285" t="str">
        <f>Y5</f>
        <v>2021年
(R3)</v>
      </c>
      <c r="AN5" s="285" t="str">
        <f>Z5</f>
        <v>2022年
(R4)</v>
      </c>
      <c r="AO5" s="285" t="str">
        <f>M5</f>
        <v>2023年
(R5)</v>
      </c>
      <c r="AP5" s="285" t="str">
        <f>N5</f>
        <v>2024年
(R6)</v>
      </c>
      <c r="AQ5" s="485" t="s">
        <v>194</v>
      </c>
      <c r="AR5" s="486" t="s">
        <v>110</v>
      </c>
      <c r="AS5" s="486" t="s">
        <v>163</v>
      </c>
      <c r="AT5" s="486" t="s">
        <v>173</v>
      </c>
      <c r="AU5" s="486" t="s">
        <v>192</v>
      </c>
      <c r="AV5" s="284" t="s">
        <v>196</v>
      </c>
      <c r="AW5" s="284" t="s">
        <v>202</v>
      </c>
      <c r="AX5" s="285" t="str">
        <f>AJ5</f>
        <v>2018年
(H30)</v>
      </c>
      <c r="AY5" s="285" t="str">
        <f>AK5</f>
        <v>2019年
(R1)</v>
      </c>
      <c r="AZ5" s="285" t="str">
        <f>AL5</f>
        <v>2020年
(R2)</v>
      </c>
      <c r="BA5" s="285" t="str">
        <f>AM5</f>
        <v>2021年
(R3)</v>
      </c>
      <c r="BB5" s="285" t="str">
        <f>AN5</f>
        <v>2022年
(R4)</v>
      </c>
      <c r="BC5" s="525" t="str">
        <f>M5</f>
        <v>2023年
(R5)</v>
      </c>
      <c r="BD5" s="525" t="str">
        <f>N5</f>
        <v>2024年
(R6)</v>
      </c>
      <c r="BE5" s="286" t="s">
        <v>194</v>
      </c>
    </row>
    <row r="6" spans="1:57" s="271" customFormat="1" ht="24.95" hidden="1" customHeight="1">
      <c r="A6" s="302" t="s">
        <v>9</v>
      </c>
      <c r="B6" s="303" t="s">
        <v>102</v>
      </c>
      <c r="C6" s="304" t="s">
        <v>102</v>
      </c>
      <c r="D6" s="304" t="s">
        <v>166</v>
      </c>
      <c r="E6" s="304" t="s">
        <v>166</v>
      </c>
      <c r="F6" s="305">
        <v>65</v>
      </c>
      <c r="G6" s="305">
        <v>70.400000000000006</v>
      </c>
      <c r="H6" s="305">
        <v>66.7</v>
      </c>
      <c r="I6" s="306" t="s">
        <v>166</v>
      </c>
      <c r="J6" s="306" t="s">
        <v>166</v>
      </c>
      <c r="K6" s="306" t="s">
        <v>102</v>
      </c>
      <c r="L6" s="306"/>
      <c r="M6" s="306"/>
      <c r="N6" s="306"/>
      <c r="O6" s="483" t="s">
        <v>102</v>
      </c>
      <c r="P6" s="307">
        <v>157.19999999999999</v>
      </c>
      <c r="Q6" s="308">
        <v>119.3</v>
      </c>
      <c r="R6" s="308">
        <v>113.7</v>
      </c>
      <c r="S6" s="306" t="s">
        <v>166</v>
      </c>
      <c r="T6" s="306">
        <v>73.7</v>
      </c>
      <c r="U6" s="306">
        <v>82</v>
      </c>
      <c r="V6" s="306">
        <v>168.7</v>
      </c>
      <c r="W6" s="306">
        <v>70.7</v>
      </c>
      <c r="X6" s="467" t="s">
        <v>166</v>
      </c>
      <c r="Y6" s="306" t="s">
        <v>102</v>
      </c>
      <c r="Z6" s="306"/>
      <c r="AA6" s="306"/>
      <c r="AB6" s="306"/>
      <c r="AC6" s="483" t="s">
        <v>102</v>
      </c>
      <c r="AD6" s="307">
        <v>131.80000000000001</v>
      </c>
      <c r="AE6" s="308">
        <v>151.9</v>
      </c>
      <c r="AF6" s="308">
        <v>93.7</v>
      </c>
      <c r="AG6" s="308">
        <v>92.4</v>
      </c>
      <c r="AH6" s="309">
        <v>113.2</v>
      </c>
      <c r="AI6" s="309">
        <v>70</v>
      </c>
      <c r="AJ6" s="309">
        <v>43</v>
      </c>
      <c r="AK6" s="306" t="s">
        <v>166</v>
      </c>
      <c r="AL6" s="467" t="s">
        <v>166</v>
      </c>
      <c r="AM6" s="306" t="s">
        <v>102</v>
      </c>
      <c r="AN6" s="306"/>
      <c r="AO6" s="306"/>
      <c r="AP6" s="306"/>
      <c r="AQ6" s="483" t="s">
        <v>102</v>
      </c>
      <c r="AR6" s="488">
        <v>289</v>
      </c>
      <c r="AS6" s="489">
        <f>Q6+AE6</f>
        <v>271.2</v>
      </c>
      <c r="AT6" s="489">
        <v>207.4</v>
      </c>
      <c r="AU6" s="489">
        <v>92.4</v>
      </c>
      <c r="AV6" s="490">
        <v>251.9</v>
      </c>
      <c r="AW6" s="490">
        <f>G6+U6+AI6</f>
        <v>222.4</v>
      </c>
      <c r="AX6" s="490">
        <v>278.39999999999998</v>
      </c>
      <c r="AY6" s="490">
        <v>70.7</v>
      </c>
      <c r="AZ6" s="467" t="s">
        <v>166</v>
      </c>
      <c r="BA6" s="306" t="s">
        <v>102</v>
      </c>
      <c r="BB6" s="306"/>
      <c r="BC6" s="306"/>
      <c r="BD6" s="306"/>
      <c r="BE6" s="306" t="s">
        <v>102</v>
      </c>
    </row>
    <row r="7" spans="1:57" s="271" customFormat="1" ht="24.95" customHeight="1">
      <c r="A7" s="287" t="s">
        <v>10</v>
      </c>
      <c r="B7" s="288">
        <v>1858.5</v>
      </c>
      <c r="C7" s="272">
        <v>1928.5</v>
      </c>
      <c r="D7" s="272">
        <v>1619.2</v>
      </c>
      <c r="E7" s="272">
        <v>1470</v>
      </c>
      <c r="F7" s="273">
        <v>1395.1</v>
      </c>
      <c r="G7" s="273">
        <v>1070</v>
      </c>
      <c r="H7" s="273">
        <v>872.19999999999993</v>
      </c>
      <c r="I7" s="273">
        <v>837.7</v>
      </c>
      <c r="J7" s="273">
        <v>796.4</v>
      </c>
      <c r="K7" s="273">
        <v>371.5</v>
      </c>
      <c r="L7" s="273">
        <v>373</v>
      </c>
      <c r="M7" s="273">
        <v>246.2</v>
      </c>
      <c r="N7" s="273">
        <v>170.2</v>
      </c>
      <c r="O7" s="491">
        <f>N7/M7%</f>
        <v>69.130787977254272</v>
      </c>
      <c r="P7" s="288">
        <v>2968.4</v>
      </c>
      <c r="Q7" s="272">
        <v>2348</v>
      </c>
      <c r="R7" s="272">
        <v>1450.7</v>
      </c>
      <c r="S7" s="272">
        <v>1936.6</v>
      </c>
      <c r="T7" s="272">
        <v>1575.4</v>
      </c>
      <c r="U7" s="272">
        <v>1517.7</v>
      </c>
      <c r="V7" s="272">
        <v>1144.2</v>
      </c>
      <c r="W7" s="272">
        <v>1190.9000000000001</v>
      </c>
      <c r="X7" s="288">
        <v>618.5</v>
      </c>
      <c r="Y7" s="272">
        <v>266.2</v>
      </c>
      <c r="Z7" s="272">
        <v>256.3</v>
      </c>
      <c r="AA7" s="272">
        <v>247.1</v>
      </c>
      <c r="AB7" s="272">
        <v>166.2</v>
      </c>
      <c r="AC7" s="491">
        <f>AB7/AA7%</f>
        <v>67.260218535006061</v>
      </c>
      <c r="AD7" s="288">
        <v>2225.8000000000002</v>
      </c>
      <c r="AE7" s="272">
        <v>2597.1999999999998</v>
      </c>
      <c r="AF7" s="272">
        <v>1989.4</v>
      </c>
      <c r="AG7" s="272">
        <v>1926.8</v>
      </c>
      <c r="AH7" s="273">
        <v>1969.5</v>
      </c>
      <c r="AI7" s="273">
        <v>1493.7</v>
      </c>
      <c r="AJ7" s="273">
        <v>1472.3</v>
      </c>
      <c r="AK7" s="273">
        <v>1315.2</v>
      </c>
      <c r="AL7" s="468">
        <v>838.4</v>
      </c>
      <c r="AM7" s="273">
        <v>499.29999999999995</v>
      </c>
      <c r="AN7" s="273">
        <v>487.7</v>
      </c>
      <c r="AO7" s="273">
        <v>442.8</v>
      </c>
      <c r="AP7" s="273">
        <v>307.5</v>
      </c>
      <c r="AQ7" s="492">
        <f>AP7/AO7%</f>
        <v>69.444444444444443</v>
      </c>
      <c r="AR7" s="289">
        <v>7052.7</v>
      </c>
      <c r="AS7" s="276">
        <f t="shared" ref="AS7:AS15" si="1">C7+Q7+AE7</f>
        <v>6873.7</v>
      </c>
      <c r="AT7" s="276">
        <v>5059.3</v>
      </c>
      <c r="AU7" s="276">
        <v>5333.4</v>
      </c>
      <c r="AV7" s="277">
        <v>4940</v>
      </c>
      <c r="AW7" s="277">
        <v>4081.4</v>
      </c>
      <c r="AX7" s="277">
        <v>3488.7</v>
      </c>
      <c r="AY7" s="277">
        <v>3343.8</v>
      </c>
      <c r="AZ7" s="493">
        <v>2253.3000000000002</v>
      </c>
      <c r="BA7" s="277">
        <v>1137</v>
      </c>
      <c r="BB7" s="277">
        <v>1117</v>
      </c>
      <c r="BC7" s="277">
        <v>936.09999999999991</v>
      </c>
      <c r="BD7" s="277">
        <v>643.9</v>
      </c>
      <c r="BE7" s="275">
        <f>BD7/BC7%</f>
        <v>68.785386176690537</v>
      </c>
    </row>
    <row r="8" spans="1:57" s="271" customFormat="1" ht="24.95" customHeight="1">
      <c r="A8" s="287" t="s">
        <v>11</v>
      </c>
      <c r="B8" s="288">
        <v>2305.8000000000002</v>
      </c>
      <c r="C8" s="272">
        <v>2369.6999999999998</v>
      </c>
      <c r="D8" s="272">
        <v>1791.2</v>
      </c>
      <c r="E8" s="272">
        <v>1472.6</v>
      </c>
      <c r="F8" s="273">
        <v>1560.5</v>
      </c>
      <c r="G8" s="273">
        <v>1118.4000000000001</v>
      </c>
      <c r="H8" s="273">
        <v>1105.0999999999999</v>
      </c>
      <c r="I8" s="273">
        <v>1086.0999999999999</v>
      </c>
      <c r="J8" s="273">
        <v>1043.9000000000001</v>
      </c>
      <c r="K8" s="273">
        <v>610</v>
      </c>
      <c r="L8" s="273">
        <v>854.3</v>
      </c>
      <c r="M8" s="273">
        <v>619.09999999999991</v>
      </c>
      <c r="N8" s="273">
        <v>558</v>
      </c>
      <c r="O8" s="491">
        <f>N8/M8%</f>
        <v>90.130835083185289</v>
      </c>
      <c r="P8" s="288">
        <v>2313.1</v>
      </c>
      <c r="Q8" s="272">
        <v>2242.6</v>
      </c>
      <c r="R8" s="272">
        <v>2267</v>
      </c>
      <c r="S8" s="272">
        <v>1880.1</v>
      </c>
      <c r="T8" s="272">
        <v>1367.4</v>
      </c>
      <c r="U8" s="272">
        <v>1231.4000000000001</v>
      </c>
      <c r="V8" s="272">
        <v>1103.8000000000002</v>
      </c>
      <c r="W8" s="272">
        <v>1062.3</v>
      </c>
      <c r="X8" s="288">
        <v>1008</v>
      </c>
      <c r="Y8" s="272">
        <v>756.9</v>
      </c>
      <c r="Z8" s="272">
        <v>501</v>
      </c>
      <c r="AA8" s="272">
        <v>386</v>
      </c>
      <c r="AB8" s="272">
        <v>277.7</v>
      </c>
      <c r="AC8" s="491">
        <f>AB8/AA8%</f>
        <v>71.943005181347147</v>
      </c>
      <c r="AD8" s="288">
        <v>2633</v>
      </c>
      <c r="AE8" s="272">
        <v>2699.2</v>
      </c>
      <c r="AF8" s="272">
        <v>2363.9</v>
      </c>
      <c r="AG8" s="272">
        <v>2191.9</v>
      </c>
      <c r="AH8" s="273">
        <v>1589.7</v>
      </c>
      <c r="AI8" s="273">
        <v>1526.2</v>
      </c>
      <c r="AJ8" s="273">
        <v>1526.1</v>
      </c>
      <c r="AK8" s="273">
        <v>1300.0999999999999</v>
      </c>
      <c r="AL8" s="468">
        <v>951.8</v>
      </c>
      <c r="AM8" s="273">
        <v>1079.5</v>
      </c>
      <c r="AN8" s="273">
        <v>861.8</v>
      </c>
      <c r="AO8" s="273">
        <v>686.1</v>
      </c>
      <c r="AP8" s="273">
        <v>542.1</v>
      </c>
      <c r="AQ8" s="492">
        <f t="shared" ref="AQ8:AQ15" si="2">AP8/AO8%</f>
        <v>79.011805859204188</v>
      </c>
      <c r="AR8" s="289">
        <v>7251.9</v>
      </c>
      <c r="AS8" s="276">
        <f t="shared" si="1"/>
        <v>7311.4999999999991</v>
      </c>
      <c r="AT8" s="276">
        <v>6422.1</v>
      </c>
      <c r="AU8" s="276">
        <v>5544.6</v>
      </c>
      <c r="AV8" s="277">
        <v>4517.6000000000004</v>
      </c>
      <c r="AW8" s="277">
        <v>3876</v>
      </c>
      <c r="AX8" s="277">
        <v>3735</v>
      </c>
      <c r="AY8" s="277">
        <v>3448.5</v>
      </c>
      <c r="AZ8" s="493">
        <v>3003.7</v>
      </c>
      <c r="BA8" s="277">
        <v>2446.4</v>
      </c>
      <c r="BB8" s="277">
        <v>2217.1</v>
      </c>
      <c r="BC8" s="277">
        <v>1691.1999999999998</v>
      </c>
      <c r="BD8" s="277">
        <v>1377.8</v>
      </c>
      <c r="BE8" s="275">
        <f t="shared" ref="BE8:BE17" si="3">BD8/BC8%</f>
        <v>81.468779564806056</v>
      </c>
    </row>
    <row r="9" spans="1:57" s="271" customFormat="1" ht="24.95" customHeight="1">
      <c r="A9" s="287" t="s">
        <v>103</v>
      </c>
      <c r="B9" s="289">
        <v>1200.5999999999999</v>
      </c>
      <c r="C9" s="276">
        <v>1311</v>
      </c>
      <c r="D9" s="276">
        <v>1222.5</v>
      </c>
      <c r="E9" s="276">
        <v>1314.5</v>
      </c>
      <c r="F9" s="277">
        <v>1156.0999999999999</v>
      </c>
      <c r="G9" s="277">
        <v>1197.3</v>
      </c>
      <c r="H9" s="277">
        <v>1096.6999999999998</v>
      </c>
      <c r="I9" s="277">
        <v>877.7</v>
      </c>
      <c r="J9" s="277">
        <v>933.9</v>
      </c>
      <c r="K9" s="277">
        <v>681.7</v>
      </c>
      <c r="L9" s="277">
        <v>282.3</v>
      </c>
      <c r="M9" s="277">
        <v>324</v>
      </c>
      <c r="N9" s="277">
        <v>581.6</v>
      </c>
      <c r="O9" s="491">
        <f t="shared" ref="O9:O18" si="4">N9/M9%</f>
        <v>179.50617283950618</v>
      </c>
      <c r="P9" s="289">
        <v>1013.7</v>
      </c>
      <c r="Q9" s="276">
        <v>821.9</v>
      </c>
      <c r="R9" s="276">
        <v>597.6</v>
      </c>
      <c r="S9" s="276">
        <v>809.2</v>
      </c>
      <c r="T9" s="276">
        <v>608.6</v>
      </c>
      <c r="U9" s="276">
        <v>559.4</v>
      </c>
      <c r="V9" s="276">
        <v>568.70000000000005</v>
      </c>
      <c r="W9" s="276">
        <v>446.7</v>
      </c>
      <c r="X9" s="293" t="s">
        <v>166</v>
      </c>
      <c r="Y9" s="291" t="s">
        <v>61</v>
      </c>
      <c r="Z9" s="291" t="s">
        <v>61</v>
      </c>
      <c r="AA9" s="291" t="s">
        <v>61</v>
      </c>
      <c r="AB9" s="272">
        <v>89.3</v>
      </c>
      <c r="AC9" s="491" t="s">
        <v>61</v>
      </c>
      <c r="AD9" s="289">
        <v>1603.9</v>
      </c>
      <c r="AE9" s="276">
        <v>1482</v>
      </c>
      <c r="AF9" s="276">
        <v>1570.4</v>
      </c>
      <c r="AG9" s="276">
        <v>1483.4</v>
      </c>
      <c r="AH9" s="277">
        <v>1534.9</v>
      </c>
      <c r="AI9" s="277">
        <v>1310</v>
      </c>
      <c r="AJ9" s="277">
        <v>1315.5</v>
      </c>
      <c r="AK9" s="277">
        <v>931.2</v>
      </c>
      <c r="AL9" s="493">
        <v>441.7</v>
      </c>
      <c r="AM9" s="277">
        <v>574.59999999999991</v>
      </c>
      <c r="AN9" s="277">
        <v>533.29999999999995</v>
      </c>
      <c r="AO9" s="277">
        <v>469.6</v>
      </c>
      <c r="AP9" s="277">
        <v>560.79999999999995</v>
      </c>
      <c r="AQ9" s="492">
        <f t="shared" si="2"/>
        <v>119.42078364565585</v>
      </c>
      <c r="AR9" s="289">
        <v>3818.2</v>
      </c>
      <c r="AS9" s="276">
        <f t="shared" si="1"/>
        <v>3614.9</v>
      </c>
      <c r="AT9" s="276">
        <v>3390.5</v>
      </c>
      <c r="AU9" s="276">
        <v>3607.1</v>
      </c>
      <c r="AV9" s="277">
        <v>3299.6</v>
      </c>
      <c r="AW9" s="277">
        <v>3066.7</v>
      </c>
      <c r="AX9" s="277">
        <v>2980.8999999999996</v>
      </c>
      <c r="AY9" s="277">
        <v>2255.6</v>
      </c>
      <c r="AZ9" s="493">
        <v>1375.6</v>
      </c>
      <c r="BA9" s="277">
        <v>1256.3</v>
      </c>
      <c r="BB9" s="277">
        <v>815.59999999999991</v>
      </c>
      <c r="BC9" s="277">
        <v>793.6</v>
      </c>
      <c r="BD9" s="277">
        <v>1231.7</v>
      </c>
      <c r="BE9" s="275">
        <f t="shared" si="3"/>
        <v>155.20413306451613</v>
      </c>
    </row>
    <row r="10" spans="1:57" s="271" customFormat="1" ht="24.95" customHeight="1">
      <c r="A10" s="287" t="s">
        <v>12</v>
      </c>
      <c r="B10" s="288">
        <v>10681.1</v>
      </c>
      <c r="C10" s="272">
        <v>10475.9</v>
      </c>
      <c r="D10" s="272">
        <v>8335.7999999999993</v>
      </c>
      <c r="E10" s="272">
        <v>6417</v>
      </c>
      <c r="F10" s="273">
        <v>6191.7</v>
      </c>
      <c r="G10" s="273">
        <v>6800.6</v>
      </c>
      <c r="H10" s="273">
        <v>5315.0000000000009</v>
      </c>
      <c r="I10" s="273">
        <v>4422.8999999999996</v>
      </c>
      <c r="J10" s="273">
        <v>4253.8999999999996</v>
      </c>
      <c r="K10" s="273">
        <v>2520.1999999999998</v>
      </c>
      <c r="L10" s="273">
        <v>2724.1000000000004</v>
      </c>
      <c r="M10" s="273">
        <v>1893.3000000000002</v>
      </c>
      <c r="N10" s="273">
        <v>2070.9</v>
      </c>
      <c r="O10" s="491">
        <f t="shared" si="4"/>
        <v>109.38044683885278</v>
      </c>
      <c r="P10" s="288">
        <v>10834.8</v>
      </c>
      <c r="Q10" s="272">
        <v>9996.7999999999993</v>
      </c>
      <c r="R10" s="272">
        <v>8246.5</v>
      </c>
      <c r="S10" s="272">
        <v>5598.4</v>
      </c>
      <c r="T10" s="272">
        <v>7105</v>
      </c>
      <c r="U10" s="272">
        <v>6368.6</v>
      </c>
      <c r="V10" s="272">
        <v>5321.8</v>
      </c>
      <c r="W10" s="272">
        <v>4221.1000000000004</v>
      </c>
      <c r="X10" s="288">
        <v>4489.2</v>
      </c>
      <c r="Y10" s="272">
        <v>3258.1000000000004</v>
      </c>
      <c r="Z10" s="272">
        <v>2370.6999999999998</v>
      </c>
      <c r="AA10" s="272">
        <v>2095.9</v>
      </c>
      <c r="AB10" s="272">
        <v>2237</v>
      </c>
      <c r="AC10" s="491">
        <f t="shared" ref="AC10:AC18" si="5">AB10/AA10%</f>
        <v>106.73219142134644</v>
      </c>
      <c r="AD10" s="288">
        <v>14384.8</v>
      </c>
      <c r="AE10" s="272">
        <v>13435.7</v>
      </c>
      <c r="AF10" s="272">
        <v>11998.8</v>
      </c>
      <c r="AG10" s="272">
        <v>9184.6</v>
      </c>
      <c r="AH10" s="273">
        <v>9065.5</v>
      </c>
      <c r="AI10" s="273">
        <v>8156.4</v>
      </c>
      <c r="AJ10" s="273">
        <v>7905.8999999999987</v>
      </c>
      <c r="AK10" s="273">
        <v>4860.7</v>
      </c>
      <c r="AL10" s="468">
        <v>4959.8</v>
      </c>
      <c r="AM10" s="273">
        <v>4235.5</v>
      </c>
      <c r="AN10" s="273">
        <v>3696.5000000000005</v>
      </c>
      <c r="AO10" s="273">
        <v>2588.5</v>
      </c>
      <c r="AP10" s="273">
        <v>2503.5</v>
      </c>
      <c r="AQ10" s="492">
        <f t="shared" si="2"/>
        <v>96.716244929495844</v>
      </c>
      <c r="AR10" s="289">
        <f>SUM(B10+P10+AD10)</f>
        <v>35900.699999999997</v>
      </c>
      <c r="AS10" s="276">
        <f t="shared" si="1"/>
        <v>33908.399999999994</v>
      </c>
      <c r="AT10" s="276">
        <v>28581.1</v>
      </c>
      <c r="AU10" s="276">
        <v>21200</v>
      </c>
      <c r="AV10" s="277">
        <v>22362.2</v>
      </c>
      <c r="AW10" s="277">
        <v>21325.599999999999</v>
      </c>
      <c r="AX10" s="277">
        <v>18542.7</v>
      </c>
      <c r="AY10" s="277">
        <v>13504.7</v>
      </c>
      <c r="AZ10" s="493">
        <v>13702.9</v>
      </c>
      <c r="BA10" s="277">
        <v>10013.799999999999</v>
      </c>
      <c r="BB10" s="277">
        <v>8791.3000000000011</v>
      </c>
      <c r="BC10" s="277">
        <v>6577.7000000000007</v>
      </c>
      <c r="BD10" s="277">
        <v>6811.4</v>
      </c>
      <c r="BE10" s="275">
        <f t="shared" si="3"/>
        <v>103.5529136324247</v>
      </c>
    </row>
    <row r="11" spans="1:57" s="271" customFormat="1" ht="24.95" customHeight="1">
      <c r="A11" s="287" t="s">
        <v>212</v>
      </c>
      <c r="B11" s="288">
        <v>3817.2</v>
      </c>
      <c r="C11" s="272">
        <v>2925.2</v>
      </c>
      <c r="D11" s="272">
        <v>2335.3000000000002</v>
      </c>
      <c r="E11" s="272">
        <v>2147.4</v>
      </c>
      <c r="F11" s="273">
        <v>2068.9</v>
      </c>
      <c r="G11" s="273">
        <v>1518.2</v>
      </c>
      <c r="H11" s="273">
        <v>1036.4000000000001</v>
      </c>
      <c r="I11" s="273">
        <v>1004.1</v>
      </c>
      <c r="J11" s="273">
        <v>582.70000000000005</v>
      </c>
      <c r="K11" s="273">
        <v>516.70000000000005</v>
      </c>
      <c r="L11" s="273">
        <v>357.70000000000005</v>
      </c>
      <c r="M11" s="273">
        <v>356</v>
      </c>
      <c r="N11" s="273">
        <v>259.2</v>
      </c>
      <c r="O11" s="491">
        <f t="shared" si="4"/>
        <v>72.80898876404494</v>
      </c>
      <c r="P11" s="288">
        <v>2478.9</v>
      </c>
      <c r="Q11" s="272">
        <v>1499.5</v>
      </c>
      <c r="R11" s="272">
        <v>1314.7</v>
      </c>
      <c r="S11" s="272">
        <v>1405</v>
      </c>
      <c r="T11" s="272">
        <v>1241.5</v>
      </c>
      <c r="U11" s="272">
        <v>1013.3</v>
      </c>
      <c r="V11" s="272">
        <v>693.5</v>
      </c>
      <c r="W11" s="272">
        <v>719.4</v>
      </c>
      <c r="X11" s="288">
        <v>368.7</v>
      </c>
      <c r="Y11" s="272">
        <v>341.4</v>
      </c>
      <c r="Z11" s="272">
        <v>353.9</v>
      </c>
      <c r="AA11" s="272">
        <v>164.2</v>
      </c>
      <c r="AB11" s="272">
        <v>139.1</v>
      </c>
      <c r="AC11" s="491">
        <f t="shared" si="5"/>
        <v>84.713763702801458</v>
      </c>
      <c r="AD11" s="288">
        <v>2704.4</v>
      </c>
      <c r="AE11" s="272">
        <v>2652.3</v>
      </c>
      <c r="AF11" s="272">
        <v>2292.5</v>
      </c>
      <c r="AG11" s="272">
        <v>1858.3</v>
      </c>
      <c r="AH11" s="273">
        <v>1840.2</v>
      </c>
      <c r="AI11" s="273">
        <v>1511.7</v>
      </c>
      <c r="AJ11" s="273">
        <v>1065.5</v>
      </c>
      <c r="AK11" s="273">
        <v>1037.0999999999999</v>
      </c>
      <c r="AL11" s="468">
        <v>723.1</v>
      </c>
      <c r="AM11" s="273">
        <v>452.1</v>
      </c>
      <c r="AN11" s="273">
        <v>320.5</v>
      </c>
      <c r="AO11" s="273">
        <v>271</v>
      </c>
      <c r="AP11" s="273">
        <v>89.1</v>
      </c>
      <c r="AQ11" s="492">
        <f t="shared" si="2"/>
        <v>32.87822878228782</v>
      </c>
      <c r="AR11" s="289">
        <v>9000.5</v>
      </c>
      <c r="AS11" s="276">
        <f t="shared" si="1"/>
        <v>7077</v>
      </c>
      <c r="AT11" s="276">
        <v>5942.5</v>
      </c>
      <c r="AU11" s="276">
        <v>5410.7</v>
      </c>
      <c r="AV11" s="277">
        <v>5150.6000000000004</v>
      </c>
      <c r="AW11" s="277">
        <v>4043.2</v>
      </c>
      <c r="AX11" s="277">
        <v>2795.4</v>
      </c>
      <c r="AY11" s="277">
        <v>2760.6</v>
      </c>
      <c r="AZ11" s="493">
        <v>1674.5</v>
      </c>
      <c r="BA11" s="277">
        <v>1310.2</v>
      </c>
      <c r="BB11" s="277">
        <v>1032.0999999999999</v>
      </c>
      <c r="BC11" s="277">
        <v>791.2</v>
      </c>
      <c r="BD11" s="277">
        <v>487.4</v>
      </c>
      <c r="BE11" s="275">
        <f t="shared" si="3"/>
        <v>61.602628918099079</v>
      </c>
    </row>
    <row r="12" spans="1:57" s="271" customFormat="1" ht="24.95" customHeight="1">
      <c r="A12" s="287" t="s">
        <v>13</v>
      </c>
      <c r="B12" s="288">
        <v>7663.1</v>
      </c>
      <c r="C12" s="272">
        <v>5923.3</v>
      </c>
      <c r="D12" s="272">
        <v>8047</v>
      </c>
      <c r="E12" s="272">
        <v>7919.8</v>
      </c>
      <c r="F12" s="273">
        <v>6657.7</v>
      </c>
      <c r="G12" s="273">
        <v>6570.9</v>
      </c>
      <c r="H12" s="273">
        <v>6175.7</v>
      </c>
      <c r="I12" s="273">
        <v>5455.2</v>
      </c>
      <c r="J12" s="273">
        <v>5114.8999999999996</v>
      </c>
      <c r="K12" s="273">
        <v>4105.2</v>
      </c>
      <c r="L12" s="273">
        <v>4344.8</v>
      </c>
      <c r="M12" s="273">
        <v>2750.7000000000003</v>
      </c>
      <c r="N12" s="273">
        <v>3147</v>
      </c>
      <c r="O12" s="491">
        <f t="shared" si="4"/>
        <v>114.40724179299814</v>
      </c>
      <c r="P12" s="288">
        <v>4262.8</v>
      </c>
      <c r="Q12" s="272">
        <v>4015.9</v>
      </c>
      <c r="R12" s="272">
        <v>4528.3999999999996</v>
      </c>
      <c r="S12" s="272">
        <v>3240.3</v>
      </c>
      <c r="T12" s="272">
        <v>3959</v>
      </c>
      <c r="U12" s="272">
        <v>3505.5</v>
      </c>
      <c r="V12" s="272">
        <v>3478.1</v>
      </c>
      <c r="W12" s="272">
        <v>2890.9</v>
      </c>
      <c r="X12" s="288">
        <v>2526.6999999999998</v>
      </c>
      <c r="Y12" s="272">
        <v>1891.1</v>
      </c>
      <c r="Z12" s="272">
        <v>2159.3000000000002</v>
      </c>
      <c r="AA12" s="272">
        <v>2044.7</v>
      </c>
      <c r="AB12" s="272">
        <v>1595.6</v>
      </c>
      <c r="AC12" s="491">
        <f t="shared" si="5"/>
        <v>78.035897686702199</v>
      </c>
      <c r="AD12" s="288">
        <v>9605.6</v>
      </c>
      <c r="AE12" s="272">
        <v>9809.9</v>
      </c>
      <c r="AF12" s="272">
        <v>10309.9</v>
      </c>
      <c r="AG12" s="272">
        <v>9364.9</v>
      </c>
      <c r="AH12" s="273">
        <v>8305</v>
      </c>
      <c r="AI12" s="273">
        <v>7828</v>
      </c>
      <c r="AJ12" s="273">
        <v>7402.2999999999993</v>
      </c>
      <c r="AK12" s="273">
        <v>6871</v>
      </c>
      <c r="AL12" s="468">
        <v>6228.3</v>
      </c>
      <c r="AM12" s="273">
        <v>5206.2</v>
      </c>
      <c r="AN12" s="273">
        <v>3598.3</v>
      </c>
      <c r="AO12" s="273">
        <v>3264.5</v>
      </c>
      <c r="AP12" s="273">
        <v>2099.3000000000002</v>
      </c>
      <c r="AQ12" s="492">
        <f t="shared" si="2"/>
        <v>64.306938275386742</v>
      </c>
      <c r="AR12" s="289">
        <f>SUM(B12+P12+AD12)</f>
        <v>21531.5</v>
      </c>
      <c r="AS12" s="276">
        <f t="shared" si="1"/>
        <v>19749.099999999999</v>
      </c>
      <c r="AT12" s="276">
        <v>22885.3</v>
      </c>
      <c r="AU12" s="276">
        <v>20525</v>
      </c>
      <c r="AV12" s="277">
        <v>18921.7</v>
      </c>
      <c r="AW12" s="277">
        <v>17904.400000000001</v>
      </c>
      <c r="AX12" s="277">
        <v>17056.099999999999</v>
      </c>
      <c r="AY12" s="277">
        <v>15217.1</v>
      </c>
      <c r="AZ12" s="493">
        <v>13869.9</v>
      </c>
      <c r="BA12" s="277">
        <v>11202.5</v>
      </c>
      <c r="BB12" s="277">
        <v>10102.400000000001</v>
      </c>
      <c r="BC12" s="277">
        <v>8059.9000000000005</v>
      </c>
      <c r="BD12" s="277">
        <v>6841.9</v>
      </c>
      <c r="BE12" s="275">
        <f t="shared" si="3"/>
        <v>84.888149977046851</v>
      </c>
    </row>
    <row r="13" spans="1:57" s="271" customFormat="1" ht="24.95" customHeight="1">
      <c r="A13" s="287" t="s">
        <v>14</v>
      </c>
      <c r="B13" s="288">
        <v>34931.300000000003</v>
      </c>
      <c r="C13" s="272">
        <v>21487.599999999999</v>
      </c>
      <c r="D13" s="272">
        <v>19166</v>
      </c>
      <c r="E13" s="272">
        <v>16881.599999999999</v>
      </c>
      <c r="F13" s="273">
        <v>17773.8</v>
      </c>
      <c r="G13" s="273">
        <v>17945.599999999999</v>
      </c>
      <c r="H13" s="273">
        <v>15788.600000000002</v>
      </c>
      <c r="I13" s="273">
        <v>13657</v>
      </c>
      <c r="J13" s="273">
        <v>10898.4</v>
      </c>
      <c r="K13" s="273">
        <v>8050</v>
      </c>
      <c r="L13" s="273">
        <v>7174.6</v>
      </c>
      <c r="M13" s="273">
        <v>6403.4</v>
      </c>
      <c r="N13" s="273">
        <v>5708.2</v>
      </c>
      <c r="O13" s="491">
        <f t="shared" si="4"/>
        <v>89.14326763906675</v>
      </c>
      <c r="P13" s="288">
        <v>17645.8</v>
      </c>
      <c r="Q13" s="272">
        <v>13463.2</v>
      </c>
      <c r="R13" s="272">
        <v>11382.4</v>
      </c>
      <c r="S13" s="272">
        <v>11715.2</v>
      </c>
      <c r="T13" s="272">
        <v>11151.3</v>
      </c>
      <c r="U13" s="272">
        <v>9887.1</v>
      </c>
      <c r="V13" s="272">
        <v>7714.2999999999993</v>
      </c>
      <c r="W13" s="272">
        <v>7960</v>
      </c>
      <c r="X13" s="288">
        <v>6810.8</v>
      </c>
      <c r="Y13" s="272">
        <v>5287.4</v>
      </c>
      <c r="Z13" s="272">
        <v>4899.7</v>
      </c>
      <c r="AA13" s="272">
        <v>4446.3</v>
      </c>
      <c r="AB13" s="272">
        <v>3980</v>
      </c>
      <c r="AC13" s="491">
        <f t="shared" si="5"/>
        <v>89.51262847761059</v>
      </c>
      <c r="AD13" s="288">
        <v>27792</v>
      </c>
      <c r="AE13" s="272">
        <v>22606.5</v>
      </c>
      <c r="AF13" s="272">
        <v>16456.400000000001</v>
      </c>
      <c r="AG13" s="272">
        <v>18863.3</v>
      </c>
      <c r="AH13" s="273">
        <v>16902.900000000001</v>
      </c>
      <c r="AI13" s="273">
        <v>17852.400000000001</v>
      </c>
      <c r="AJ13" s="273">
        <v>16619.900000000001</v>
      </c>
      <c r="AK13" s="273">
        <v>12518.6</v>
      </c>
      <c r="AL13" s="468">
        <v>10363.1</v>
      </c>
      <c r="AM13" s="273">
        <v>7970.5999999999995</v>
      </c>
      <c r="AN13" s="273">
        <v>5952.5</v>
      </c>
      <c r="AO13" s="273">
        <v>6991.8000000000011</v>
      </c>
      <c r="AP13" s="273">
        <v>4984.7</v>
      </c>
      <c r="AQ13" s="492">
        <f t="shared" si="2"/>
        <v>71.293515260733997</v>
      </c>
      <c r="AR13" s="289">
        <v>80374.100000000006</v>
      </c>
      <c r="AS13" s="276">
        <f t="shared" si="1"/>
        <v>57557.3</v>
      </c>
      <c r="AT13" s="276">
        <v>47004.800000000003</v>
      </c>
      <c r="AU13" s="276">
        <v>47460.1</v>
      </c>
      <c r="AV13" s="277">
        <v>45828</v>
      </c>
      <c r="AW13" s="277">
        <v>45685.1</v>
      </c>
      <c r="AX13" s="277">
        <v>40122.800000000003</v>
      </c>
      <c r="AY13" s="277">
        <v>34135.599999999999</v>
      </c>
      <c r="AZ13" s="493">
        <v>28072.3</v>
      </c>
      <c r="BA13" s="277">
        <v>21308</v>
      </c>
      <c r="BB13" s="277">
        <v>18026.8</v>
      </c>
      <c r="BC13" s="277">
        <v>17841.5</v>
      </c>
      <c r="BD13" s="277">
        <v>14672.9</v>
      </c>
      <c r="BE13" s="275">
        <f t="shared" si="3"/>
        <v>82.240282487459012</v>
      </c>
    </row>
    <row r="14" spans="1:57" s="271" customFormat="1" ht="24.95" customHeight="1">
      <c r="A14" s="287" t="s">
        <v>15</v>
      </c>
      <c r="B14" s="288">
        <v>6520.4</v>
      </c>
      <c r="C14" s="272">
        <v>5215.7</v>
      </c>
      <c r="D14" s="272">
        <v>3796.1</v>
      </c>
      <c r="E14" s="272">
        <v>3278.6</v>
      </c>
      <c r="F14" s="273">
        <v>3110.6</v>
      </c>
      <c r="G14" s="273">
        <v>3431.4</v>
      </c>
      <c r="H14" s="273">
        <v>2907.7999999999997</v>
      </c>
      <c r="I14" s="273">
        <v>2558</v>
      </c>
      <c r="J14" s="273">
        <v>2326.1</v>
      </c>
      <c r="K14" s="273">
        <v>1748.1999999999998</v>
      </c>
      <c r="L14" s="273">
        <v>1586</v>
      </c>
      <c r="M14" s="273">
        <v>1341.6999999999998</v>
      </c>
      <c r="N14" s="273">
        <v>883.3</v>
      </c>
      <c r="O14" s="491">
        <f t="shared" si="4"/>
        <v>65.834389207721557</v>
      </c>
      <c r="P14" s="288">
        <v>2593.8000000000002</v>
      </c>
      <c r="Q14" s="272">
        <v>2854</v>
      </c>
      <c r="R14" s="272">
        <v>2191.5</v>
      </c>
      <c r="S14" s="272">
        <v>2271.8000000000002</v>
      </c>
      <c r="T14" s="272">
        <v>2132.1999999999998</v>
      </c>
      <c r="U14" s="272">
        <v>1572.8</v>
      </c>
      <c r="V14" s="272">
        <v>1379</v>
      </c>
      <c r="W14" s="272">
        <v>1227</v>
      </c>
      <c r="X14" s="288">
        <v>1364.6</v>
      </c>
      <c r="Y14" s="272">
        <v>981.1</v>
      </c>
      <c r="Z14" s="272">
        <v>710.7</v>
      </c>
      <c r="AA14" s="272">
        <v>635.20000000000005</v>
      </c>
      <c r="AB14" s="272">
        <v>444.1</v>
      </c>
      <c r="AC14" s="491">
        <f t="shared" si="5"/>
        <v>69.914987405541567</v>
      </c>
      <c r="AD14" s="288">
        <v>4757.8</v>
      </c>
      <c r="AE14" s="272">
        <v>4657.7</v>
      </c>
      <c r="AF14" s="272">
        <v>3708.5</v>
      </c>
      <c r="AG14" s="272">
        <v>3085</v>
      </c>
      <c r="AH14" s="273">
        <v>3039.1</v>
      </c>
      <c r="AI14" s="273">
        <v>30035.5</v>
      </c>
      <c r="AJ14" s="273">
        <v>2733.0000000000005</v>
      </c>
      <c r="AK14" s="273">
        <v>2014.2</v>
      </c>
      <c r="AL14" s="468">
        <v>1666.3</v>
      </c>
      <c r="AM14" s="273">
        <v>1451.7999999999997</v>
      </c>
      <c r="AN14" s="273">
        <v>946.6</v>
      </c>
      <c r="AO14" s="273">
        <v>970.8</v>
      </c>
      <c r="AP14" s="273">
        <v>631.1</v>
      </c>
      <c r="AQ14" s="492">
        <f t="shared" si="2"/>
        <v>65.008240626287602</v>
      </c>
      <c r="AR14" s="289">
        <f>SUM(B14+P14+AD14)</f>
        <v>13872</v>
      </c>
      <c r="AS14" s="276">
        <f t="shared" si="1"/>
        <v>12727.4</v>
      </c>
      <c r="AT14" s="276">
        <v>9696.1</v>
      </c>
      <c r="AU14" s="276">
        <v>8635.4</v>
      </c>
      <c r="AV14" s="277">
        <v>8281.9</v>
      </c>
      <c r="AW14" s="277">
        <v>8039.7</v>
      </c>
      <c r="AX14" s="277">
        <v>7019.7999999999993</v>
      </c>
      <c r="AY14" s="277">
        <v>5799.2</v>
      </c>
      <c r="AZ14" s="493">
        <v>5357</v>
      </c>
      <c r="BA14" s="277">
        <v>4181.0999999999995</v>
      </c>
      <c r="BB14" s="277">
        <v>3243.2999999999997</v>
      </c>
      <c r="BC14" s="277">
        <v>2947.7</v>
      </c>
      <c r="BD14" s="277">
        <v>1958.5</v>
      </c>
      <c r="BE14" s="275">
        <f t="shared" si="3"/>
        <v>66.441632459205493</v>
      </c>
    </row>
    <row r="15" spans="1:57" s="271" customFormat="1" ht="24.95" customHeight="1">
      <c r="A15" s="287" t="s">
        <v>16</v>
      </c>
      <c r="B15" s="288">
        <v>1213.3</v>
      </c>
      <c r="C15" s="272">
        <v>917.5</v>
      </c>
      <c r="D15" s="272">
        <v>1001.6</v>
      </c>
      <c r="E15" s="272">
        <v>1105.5999999999999</v>
      </c>
      <c r="F15" s="273">
        <v>1084</v>
      </c>
      <c r="G15" s="273">
        <v>950.7</v>
      </c>
      <c r="H15" s="274">
        <v>729.6</v>
      </c>
      <c r="I15" s="274">
        <v>484.5</v>
      </c>
      <c r="J15" s="274">
        <v>448</v>
      </c>
      <c r="K15" s="274">
        <v>449.4</v>
      </c>
      <c r="L15" s="274">
        <v>353.3</v>
      </c>
      <c r="M15" s="274">
        <v>443.6</v>
      </c>
      <c r="N15" s="274">
        <v>402.9</v>
      </c>
      <c r="O15" s="491">
        <f t="shared" si="4"/>
        <v>90.825067628494139</v>
      </c>
      <c r="P15" s="288">
        <v>633</v>
      </c>
      <c r="Q15" s="272">
        <v>490.4</v>
      </c>
      <c r="R15" s="272">
        <v>568.20000000000005</v>
      </c>
      <c r="S15" s="272">
        <v>452.1</v>
      </c>
      <c r="T15" s="272">
        <v>484.7</v>
      </c>
      <c r="U15" s="272">
        <v>437.1</v>
      </c>
      <c r="V15" s="272">
        <v>355.8</v>
      </c>
      <c r="W15" s="272">
        <v>161.30000000000001</v>
      </c>
      <c r="X15" s="288">
        <v>221.3</v>
      </c>
      <c r="Y15" s="272">
        <v>266.7</v>
      </c>
      <c r="Z15" s="272">
        <v>216.3</v>
      </c>
      <c r="AA15" s="272">
        <v>148.6</v>
      </c>
      <c r="AB15" s="272">
        <v>126.2</v>
      </c>
      <c r="AC15" s="491">
        <f t="shared" si="5"/>
        <v>84.925975773889633</v>
      </c>
      <c r="AD15" s="288">
        <v>944.4</v>
      </c>
      <c r="AE15" s="272">
        <v>1028.4000000000001</v>
      </c>
      <c r="AF15" s="272">
        <v>1026.2</v>
      </c>
      <c r="AG15" s="272">
        <v>931</v>
      </c>
      <c r="AH15" s="273">
        <v>625</v>
      </c>
      <c r="AI15" s="273">
        <v>720.3</v>
      </c>
      <c r="AJ15" s="273">
        <v>645.09999999999991</v>
      </c>
      <c r="AK15" s="273">
        <v>394.5</v>
      </c>
      <c r="AL15" s="468">
        <v>439.4</v>
      </c>
      <c r="AM15" s="273">
        <v>498</v>
      </c>
      <c r="AN15" s="273">
        <v>463.59999999999997</v>
      </c>
      <c r="AO15" s="273">
        <v>412.5</v>
      </c>
      <c r="AP15" s="273">
        <v>255.3</v>
      </c>
      <c r="AQ15" s="492">
        <f t="shared" si="2"/>
        <v>61.890909090909091</v>
      </c>
      <c r="AR15" s="289">
        <f>SUM(B15+P15+AD15)</f>
        <v>2790.7</v>
      </c>
      <c r="AS15" s="276">
        <f t="shared" si="1"/>
        <v>2436.3000000000002</v>
      </c>
      <c r="AT15" s="276">
        <v>2596</v>
      </c>
      <c r="AU15" s="276">
        <v>2488.6999999999998</v>
      </c>
      <c r="AV15" s="277">
        <v>2193.6999999999998</v>
      </c>
      <c r="AW15" s="277">
        <v>2108.1</v>
      </c>
      <c r="AX15" s="277">
        <v>1730.5</v>
      </c>
      <c r="AY15" s="277">
        <v>1040.3</v>
      </c>
      <c r="AZ15" s="493">
        <v>1108.7</v>
      </c>
      <c r="BA15" s="277">
        <v>1214.0999999999999</v>
      </c>
      <c r="BB15" s="277">
        <v>1033.2</v>
      </c>
      <c r="BC15" s="277">
        <v>1004.7</v>
      </c>
      <c r="BD15" s="277">
        <v>784.4</v>
      </c>
      <c r="BE15" s="275">
        <f t="shared" si="3"/>
        <v>78.073056633821039</v>
      </c>
    </row>
    <row r="16" spans="1:57" s="271" customFormat="1" ht="24.95" customHeight="1">
      <c r="A16" s="287" t="s">
        <v>17</v>
      </c>
      <c r="B16" s="288">
        <v>235.1</v>
      </c>
      <c r="C16" s="272">
        <v>242.3</v>
      </c>
      <c r="D16" s="272">
        <v>210.4</v>
      </c>
      <c r="E16" s="272">
        <v>212.3</v>
      </c>
      <c r="F16" s="273">
        <v>219.6</v>
      </c>
      <c r="G16" s="273">
        <v>105.5</v>
      </c>
      <c r="H16" s="274">
        <v>159.69999999999999</v>
      </c>
      <c r="I16" s="274">
        <v>134</v>
      </c>
      <c r="J16" s="274">
        <v>113.4</v>
      </c>
      <c r="K16" s="274">
        <v>43.2</v>
      </c>
      <c r="L16" s="274">
        <v>45.6</v>
      </c>
      <c r="M16" s="274">
        <v>37.9</v>
      </c>
      <c r="N16" s="274">
        <v>37.4</v>
      </c>
      <c r="O16" s="491">
        <f t="shared" si="4"/>
        <v>98.680738786279676</v>
      </c>
      <c r="P16" s="494" t="s">
        <v>102</v>
      </c>
      <c r="Q16" s="291" t="s">
        <v>102</v>
      </c>
      <c r="R16" s="291" t="s">
        <v>166</v>
      </c>
      <c r="S16" s="291" t="s">
        <v>166</v>
      </c>
      <c r="T16" s="291" t="s">
        <v>166</v>
      </c>
      <c r="U16" s="291" t="s">
        <v>166</v>
      </c>
      <c r="V16" s="291" t="s">
        <v>61</v>
      </c>
      <c r="W16" s="291" t="s">
        <v>61</v>
      </c>
      <c r="X16" s="494" t="s">
        <v>61</v>
      </c>
      <c r="Y16" s="291" t="s">
        <v>61</v>
      </c>
      <c r="Z16" s="291" t="s">
        <v>61</v>
      </c>
      <c r="AA16" s="291" t="s">
        <v>61</v>
      </c>
      <c r="AB16" s="291" t="s">
        <v>61</v>
      </c>
      <c r="AC16" s="491" t="s">
        <v>61</v>
      </c>
      <c r="AD16" s="288">
        <v>178.5</v>
      </c>
      <c r="AE16" s="272">
        <v>165.1</v>
      </c>
      <c r="AF16" s="272">
        <v>133</v>
      </c>
      <c r="AG16" s="272">
        <v>168.5</v>
      </c>
      <c r="AH16" s="273">
        <v>75.400000000000006</v>
      </c>
      <c r="AI16" s="273">
        <v>115.5</v>
      </c>
      <c r="AJ16" s="273">
        <v>152.59</v>
      </c>
      <c r="AK16" s="273">
        <v>78.599999999999994</v>
      </c>
      <c r="AL16" s="468">
        <v>41.8</v>
      </c>
      <c r="AM16" s="273">
        <v>40.4</v>
      </c>
      <c r="AN16" s="292" t="s">
        <v>61</v>
      </c>
      <c r="AO16" s="292" t="s">
        <v>61</v>
      </c>
      <c r="AP16" s="292">
        <v>37.1</v>
      </c>
      <c r="AQ16" s="491" t="s">
        <v>61</v>
      </c>
      <c r="AR16" s="495">
        <v>413.6</v>
      </c>
      <c r="AS16" s="276">
        <f>C16+AE16</f>
        <v>407.4</v>
      </c>
      <c r="AT16" s="276">
        <v>343.4</v>
      </c>
      <c r="AU16" s="276">
        <v>380.8</v>
      </c>
      <c r="AV16" s="277">
        <v>295</v>
      </c>
      <c r="AW16" s="277">
        <v>221</v>
      </c>
      <c r="AX16" s="277">
        <v>312.28999999999996</v>
      </c>
      <c r="AY16" s="277">
        <v>212.6</v>
      </c>
      <c r="AZ16" s="493">
        <v>155.19999999999999</v>
      </c>
      <c r="BA16" s="277">
        <v>83.6</v>
      </c>
      <c r="BB16" s="277">
        <v>45.6</v>
      </c>
      <c r="BC16" s="277">
        <v>37.9</v>
      </c>
      <c r="BD16" s="277">
        <v>74.5</v>
      </c>
      <c r="BE16" s="275">
        <f t="shared" si="3"/>
        <v>196.56992084432719</v>
      </c>
    </row>
    <row r="17" spans="1:57" s="271" customFormat="1" ht="24.95" customHeight="1">
      <c r="A17" s="287" t="s">
        <v>18</v>
      </c>
      <c r="B17" s="288">
        <v>2978.8</v>
      </c>
      <c r="C17" s="272">
        <v>2157.8000000000002</v>
      </c>
      <c r="D17" s="272">
        <v>2372.1999999999998</v>
      </c>
      <c r="E17" s="272">
        <v>1904.8</v>
      </c>
      <c r="F17" s="273">
        <v>2115.6</v>
      </c>
      <c r="G17" s="273">
        <v>2127.4</v>
      </c>
      <c r="H17" s="273">
        <v>1788.3000000000002</v>
      </c>
      <c r="I17" s="273">
        <v>1620.3</v>
      </c>
      <c r="J17" s="273">
        <v>1203.8</v>
      </c>
      <c r="K17" s="273">
        <v>419.09999999999997</v>
      </c>
      <c r="L17" s="273">
        <v>116</v>
      </c>
      <c r="M17" s="273">
        <v>285</v>
      </c>
      <c r="N17" s="273">
        <v>250</v>
      </c>
      <c r="O17" s="491">
        <f t="shared" si="4"/>
        <v>87.719298245614027</v>
      </c>
      <c r="P17" s="288">
        <v>1095.3</v>
      </c>
      <c r="Q17" s="272">
        <v>420.6</v>
      </c>
      <c r="R17" s="272">
        <v>813.6</v>
      </c>
      <c r="S17" s="272">
        <v>754.9</v>
      </c>
      <c r="T17" s="272">
        <v>704</v>
      </c>
      <c r="U17" s="272">
        <v>512.70000000000005</v>
      </c>
      <c r="V17" s="272">
        <v>461.4</v>
      </c>
      <c r="W17" s="272">
        <v>394.8</v>
      </c>
      <c r="X17" s="288">
        <v>274</v>
      </c>
      <c r="Y17" s="291" t="s">
        <v>61</v>
      </c>
      <c r="Z17" s="291" t="s">
        <v>61</v>
      </c>
      <c r="AA17" s="291" t="s">
        <v>61</v>
      </c>
      <c r="AB17" s="291" t="s">
        <v>61</v>
      </c>
      <c r="AC17" s="491" t="s">
        <v>61</v>
      </c>
      <c r="AD17" s="288">
        <v>1769.2</v>
      </c>
      <c r="AE17" s="272">
        <v>1495.4</v>
      </c>
      <c r="AF17" s="272">
        <v>1882</v>
      </c>
      <c r="AG17" s="272">
        <v>1773.4</v>
      </c>
      <c r="AH17" s="273">
        <v>1618.3</v>
      </c>
      <c r="AI17" s="273">
        <v>1908</v>
      </c>
      <c r="AJ17" s="273">
        <v>1553.5</v>
      </c>
      <c r="AK17" s="273">
        <v>1104.2</v>
      </c>
      <c r="AL17" s="468">
        <v>548</v>
      </c>
      <c r="AM17" s="273">
        <v>283</v>
      </c>
      <c r="AN17" s="273">
        <v>42.3</v>
      </c>
      <c r="AO17" s="292" t="s">
        <v>61</v>
      </c>
      <c r="AP17" s="292" t="s">
        <v>61</v>
      </c>
      <c r="AQ17" s="491" t="s">
        <v>61</v>
      </c>
      <c r="AR17" s="289">
        <v>5843.3</v>
      </c>
      <c r="AS17" s="276">
        <f>C17+Q17+AE17</f>
        <v>4073.8</v>
      </c>
      <c r="AT17" s="276">
        <v>5067.8</v>
      </c>
      <c r="AU17" s="276">
        <v>4433.1000000000004</v>
      </c>
      <c r="AV17" s="277">
        <v>4437.8999999999996</v>
      </c>
      <c r="AW17" s="277">
        <v>4548.1000000000004</v>
      </c>
      <c r="AX17" s="277">
        <v>3803.2000000000003</v>
      </c>
      <c r="AY17" s="277">
        <v>3119.3</v>
      </c>
      <c r="AZ17" s="493">
        <v>2025.8</v>
      </c>
      <c r="BA17" s="277">
        <v>702.09999999999991</v>
      </c>
      <c r="BB17" s="277">
        <v>158.30000000000001</v>
      </c>
      <c r="BC17" s="277">
        <v>285</v>
      </c>
      <c r="BD17" s="277">
        <v>250</v>
      </c>
      <c r="BE17" s="275">
        <f t="shared" si="3"/>
        <v>87.719298245614027</v>
      </c>
    </row>
    <row r="18" spans="1:57" s="271" customFormat="1" ht="24.95" customHeight="1">
      <c r="A18" s="287" t="s">
        <v>19</v>
      </c>
      <c r="B18" s="288">
        <v>2129.1999999999998</v>
      </c>
      <c r="C18" s="272">
        <v>1951.5</v>
      </c>
      <c r="D18" s="272">
        <v>1813.2</v>
      </c>
      <c r="E18" s="272">
        <v>1572.7</v>
      </c>
      <c r="F18" s="273">
        <v>1624.3</v>
      </c>
      <c r="G18" s="273">
        <v>1456.6</v>
      </c>
      <c r="H18" s="273">
        <v>1424.4</v>
      </c>
      <c r="I18" s="273">
        <v>998.2</v>
      </c>
      <c r="J18" s="273">
        <v>1063.3</v>
      </c>
      <c r="K18" s="273">
        <v>632.79999999999995</v>
      </c>
      <c r="L18" s="273">
        <v>565</v>
      </c>
      <c r="M18" s="273">
        <v>407.79999999999995</v>
      </c>
      <c r="N18" s="273">
        <v>197.5</v>
      </c>
      <c r="O18" s="491">
        <f t="shared" si="4"/>
        <v>48.430603236880835</v>
      </c>
      <c r="P18" s="288">
        <v>1855</v>
      </c>
      <c r="Q18" s="272">
        <v>1413.7</v>
      </c>
      <c r="R18" s="272">
        <v>1319.9</v>
      </c>
      <c r="S18" s="272">
        <v>1039.4000000000001</v>
      </c>
      <c r="T18" s="272">
        <v>950.9</v>
      </c>
      <c r="U18" s="272">
        <v>1328.7</v>
      </c>
      <c r="V18" s="272">
        <v>957.7</v>
      </c>
      <c r="W18" s="272">
        <v>736.9</v>
      </c>
      <c r="X18" s="288">
        <v>534.9</v>
      </c>
      <c r="Y18" s="272">
        <v>475.8</v>
      </c>
      <c r="Z18" s="272">
        <v>344.99999999999994</v>
      </c>
      <c r="AA18" s="272">
        <v>311.39999999999998</v>
      </c>
      <c r="AB18" s="272">
        <v>94</v>
      </c>
      <c r="AC18" s="491">
        <f t="shared" si="5"/>
        <v>30.186255619781633</v>
      </c>
      <c r="AD18" s="288">
        <v>1974.1</v>
      </c>
      <c r="AE18" s="272">
        <v>1864.9</v>
      </c>
      <c r="AF18" s="272">
        <v>1771.7</v>
      </c>
      <c r="AG18" s="272">
        <v>1818.1</v>
      </c>
      <c r="AH18" s="273">
        <v>1677.9</v>
      </c>
      <c r="AI18" s="273">
        <v>1569</v>
      </c>
      <c r="AJ18" s="273">
        <v>1418.7000000000003</v>
      </c>
      <c r="AK18" s="273">
        <v>1122</v>
      </c>
      <c r="AL18" s="468">
        <v>879.1</v>
      </c>
      <c r="AM18" s="273">
        <v>888.4</v>
      </c>
      <c r="AN18" s="273">
        <v>562.5</v>
      </c>
      <c r="AO18" s="273">
        <v>265.5</v>
      </c>
      <c r="AP18" s="273">
        <v>182.9</v>
      </c>
      <c r="AQ18" s="492">
        <f>AP18/AO18%</f>
        <v>68.8888888888889</v>
      </c>
      <c r="AR18" s="289">
        <v>5958.3</v>
      </c>
      <c r="AS18" s="276">
        <f>C18+Q18+AE18</f>
        <v>5230.1000000000004</v>
      </c>
      <c r="AT18" s="276">
        <v>4904.8</v>
      </c>
      <c r="AU18" s="276">
        <v>4430.2000000000007</v>
      </c>
      <c r="AV18" s="277">
        <v>4253.1000000000004</v>
      </c>
      <c r="AW18" s="277">
        <v>4354.3</v>
      </c>
      <c r="AX18" s="496">
        <v>3800.8000000000006</v>
      </c>
      <c r="AY18" s="496">
        <v>2857.1</v>
      </c>
      <c r="AZ18" s="497">
        <v>2477.3000000000002</v>
      </c>
      <c r="BA18" s="496">
        <v>1997</v>
      </c>
      <c r="BB18" s="496">
        <v>1472.5</v>
      </c>
      <c r="BC18" s="496">
        <v>984.69999999999993</v>
      </c>
      <c r="BD18" s="496">
        <v>474.4</v>
      </c>
      <c r="BE18" s="275">
        <f>BD18/BC18%</f>
        <v>48.17710977962831</v>
      </c>
    </row>
    <row r="19" spans="1:57" s="271" customFormat="1" ht="24.95" hidden="1" customHeight="1">
      <c r="A19" s="287" t="s">
        <v>20</v>
      </c>
      <c r="B19" s="288">
        <v>159.80000000000001</v>
      </c>
      <c r="C19" s="272">
        <v>131.9</v>
      </c>
      <c r="D19" s="272">
        <v>124.6</v>
      </c>
      <c r="E19" s="272">
        <v>113.5</v>
      </c>
      <c r="F19" s="273">
        <v>108.6</v>
      </c>
      <c r="G19" s="273">
        <v>109.3</v>
      </c>
      <c r="H19" s="292" t="s">
        <v>61</v>
      </c>
      <c r="I19" s="292"/>
      <c r="J19" s="290" t="s">
        <v>166</v>
      </c>
      <c r="K19" s="290" t="s">
        <v>102</v>
      </c>
      <c r="L19" s="290"/>
      <c r="M19" s="290"/>
      <c r="N19" s="290"/>
      <c r="O19" s="491" t="e">
        <f t="shared" ref="O19:O27" si="6">L19/K19%</f>
        <v>#VALUE!</v>
      </c>
      <c r="P19" s="494" t="s">
        <v>102</v>
      </c>
      <c r="Q19" s="291" t="s">
        <v>102</v>
      </c>
      <c r="R19" s="291" t="s">
        <v>166</v>
      </c>
      <c r="S19" s="291" t="s">
        <v>166</v>
      </c>
      <c r="T19" s="291" t="s">
        <v>166</v>
      </c>
      <c r="U19" s="274">
        <v>27.5</v>
      </c>
      <c r="V19" s="291" t="s">
        <v>166</v>
      </c>
      <c r="W19" s="291" t="s">
        <v>61</v>
      </c>
      <c r="X19" s="494" t="s">
        <v>61</v>
      </c>
      <c r="Y19" s="291" t="s">
        <v>61</v>
      </c>
      <c r="Z19" s="291"/>
      <c r="AA19" s="291"/>
      <c r="AB19" s="291"/>
      <c r="AC19" s="491" t="e">
        <f t="shared" ref="AC19:AC27" si="7">Z19/Y19%</f>
        <v>#VALUE!</v>
      </c>
      <c r="AD19" s="494" t="s">
        <v>102</v>
      </c>
      <c r="AE19" s="291" t="s">
        <v>102</v>
      </c>
      <c r="AF19" s="291" t="s">
        <v>166</v>
      </c>
      <c r="AG19" s="291" t="s">
        <v>166</v>
      </c>
      <c r="AH19" s="291" t="s">
        <v>166</v>
      </c>
      <c r="AI19" s="274"/>
      <c r="AJ19" s="292" t="s">
        <v>61</v>
      </c>
      <c r="AK19" s="292"/>
      <c r="AL19" s="469" t="s">
        <v>61</v>
      </c>
      <c r="AM19" s="291" t="s">
        <v>61</v>
      </c>
      <c r="AN19" s="291"/>
      <c r="AO19" s="291"/>
      <c r="AP19" s="291"/>
      <c r="AQ19" s="492" t="e">
        <f t="shared" ref="AQ19:AQ20" si="8">AN19/AM19%</f>
        <v>#VALUE!</v>
      </c>
      <c r="AR19" s="495">
        <v>159.80000000000001</v>
      </c>
      <c r="AS19" s="276">
        <f>C19</f>
        <v>131.9</v>
      </c>
      <c r="AT19" s="276">
        <v>124.6</v>
      </c>
      <c r="AU19" s="276">
        <v>113.5</v>
      </c>
      <c r="AV19" s="277">
        <v>108.6</v>
      </c>
      <c r="AW19" s="277">
        <v>136.80000000000001</v>
      </c>
      <c r="AX19" s="496" t="s">
        <v>166</v>
      </c>
      <c r="AY19" s="496"/>
      <c r="AZ19" s="469" t="s">
        <v>61</v>
      </c>
      <c r="BA19" s="291" t="s">
        <v>61</v>
      </c>
      <c r="BB19" s="291"/>
      <c r="BC19" s="291"/>
      <c r="BD19" s="291"/>
      <c r="BE19" s="275" t="e">
        <f t="shared" ref="BE19:BE20" si="9">BB19/BA19%</f>
        <v>#VALUE!</v>
      </c>
    </row>
    <row r="20" spans="1:57" s="271" customFormat="1" ht="24.95" hidden="1" customHeight="1">
      <c r="A20" s="287" t="s">
        <v>104</v>
      </c>
      <c r="B20" s="288">
        <v>32.200000000000003</v>
      </c>
      <c r="C20" s="272">
        <v>27.6</v>
      </c>
      <c r="D20" s="272">
        <v>41.7</v>
      </c>
      <c r="E20" s="272">
        <v>54.1</v>
      </c>
      <c r="F20" s="273">
        <v>59.1</v>
      </c>
      <c r="G20" s="273">
        <v>57.9</v>
      </c>
      <c r="H20" s="292" t="s">
        <v>61</v>
      </c>
      <c r="I20" s="292"/>
      <c r="J20" s="290" t="s">
        <v>166</v>
      </c>
      <c r="K20" s="290" t="s">
        <v>102</v>
      </c>
      <c r="L20" s="290"/>
      <c r="M20" s="290"/>
      <c r="N20" s="290"/>
      <c r="O20" s="491" t="e">
        <f t="shared" si="6"/>
        <v>#VALUE!</v>
      </c>
      <c r="P20" s="288">
        <v>18.899999999999999</v>
      </c>
      <c r="Q20" s="272">
        <v>14.3</v>
      </c>
      <c r="R20" s="272">
        <v>33.299999999999997</v>
      </c>
      <c r="S20" s="272">
        <v>26.8</v>
      </c>
      <c r="T20" s="290" t="s">
        <v>166</v>
      </c>
      <c r="U20" s="290" t="s">
        <v>166</v>
      </c>
      <c r="V20" s="291" t="s">
        <v>166</v>
      </c>
      <c r="W20" s="291"/>
      <c r="X20" s="494" t="s">
        <v>61</v>
      </c>
      <c r="Y20" s="291" t="s">
        <v>61</v>
      </c>
      <c r="Z20" s="291"/>
      <c r="AA20" s="291"/>
      <c r="AB20" s="291"/>
      <c r="AC20" s="491" t="e">
        <f t="shared" si="7"/>
        <v>#VALUE!</v>
      </c>
      <c r="AD20" s="288">
        <v>34.299999999999997</v>
      </c>
      <c r="AE20" s="272">
        <v>37.6</v>
      </c>
      <c r="AF20" s="272">
        <v>34.5</v>
      </c>
      <c r="AG20" s="272">
        <v>41.6</v>
      </c>
      <c r="AH20" s="273">
        <v>30</v>
      </c>
      <c r="AI20" s="273">
        <v>35.700000000000003</v>
      </c>
      <c r="AJ20" s="292" t="s">
        <v>61</v>
      </c>
      <c r="AK20" s="292"/>
      <c r="AL20" s="469" t="s">
        <v>61</v>
      </c>
      <c r="AM20" s="291" t="s">
        <v>61</v>
      </c>
      <c r="AN20" s="291"/>
      <c r="AO20" s="291"/>
      <c r="AP20" s="291"/>
      <c r="AQ20" s="492" t="e">
        <f t="shared" si="8"/>
        <v>#VALUE!</v>
      </c>
      <c r="AR20" s="495">
        <v>85.4</v>
      </c>
      <c r="AS20" s="276">
        <v>79.400000000000006</v>
      </c>
      <c r="AT20" s="276">
        <v>109.4</v>
      </c>
      <c r="AU20" s="276">
        <v>122.5</v>
      </c>
      <c r="AV20" s="277">
        <v>89.1</v>
      </c>
      <c r="AW20" s="277">
        <v>93.5</v>
      </c>
      <c r="AX20" s="496" t="s">
        <v>166</v>
      </c>
      <c r="AY20" s="496"/>
      <c r="AZ20" s="469" t="s">
        <v>61</v>
      </c>
      <c r="BA20" s="291" t="s">
        <v>61</v>
      </c>
      <c r="BB20" s="291"/>
      <c r="BC20" s="291"/>
      <c r="BD20" s="291"/>
      <c r="BE20" s="275" t="e">
        <f t="shared" si="9"/>
        <v>#VALUE!</v>
      </c>
    </row>
    <row r="21" spans="1:57" s="271" customFormat="1" ht="24.95" customHeight="1">
      <c r="A21" s="287" t="s">
        <v>21</v>
      </c>
      <c r="B21" s="288">
        <v>874.9</v>
      </c>
      <c r="C21" s="272">
        <v>803.1</v>
      </c>
      <c r="D21" s="272">
        <v>673.5</v>
      </c>
      <c r="E21" s="272">
        <v>534.29999999999995</v>
      </c>
      <c r="F21" s="273">
        <v>574.1</v>
      </c>
      <c r="G21" s="273">
        <v>572.79999999999995</v>
      </c>
      <c r="H21" s="273">
        <v>419.5</v>
      </c>
      <c r="I21" s="273">
        <v>438.9</v>
      </c>
      <c r="J21" s="273">
        <v>469.1</v>
      </c>
      <c r="K21" s="273">
        <v>466.8</v>
      </c>
      <c r="L21" s="273">
        <v>281.7</v>
      </c>
      <c r="M21" s="273">
        <v>251.8</v>
      </c>
      <c r="N21" s="273">
        <v>272.3</v>
      </c>
      <c r="O21" s="491">
        <f>N21/M21%</f>
        <v>108.14138204924542</v>
      </c>
      <c r="P21" s="494" t="s">
        <v>102</v>
      </c>
      <c r="Q21" s="291" t="s">
        <v>102</v>
      </c>
      <c r="R21" s="291" t="s">
        <v>166</v>
      </c>
      <c r="S21" s="291" t="s">
        <v>166</v>
      </c>
      <c r="T21" s="291" t="s">
        <v>166</v>
      </c>
      <c r="U21" s="274" t="s">
        <v>166</v>
      </c>
      <c r="V21" s="291" t="s">
        <v>61</v>
      </c>
      <c r="W21" s="291" t="s">
        <v>61</v>
      </c>
      <c r="X21" s="494" t="s">
        <v>61</v>
      </c>
      <c r="Y21" s="291" t="s">
        <v>61</v>
      </c>
      <c r="Z21" s="291" t="s">
        <v>61</v>
      </c>
      <c r="AA21" s="291" t="s">
        <v>61</v>
      </c>
      <c r="AB21" s="291" t="s">
        <v>61</v>
      </c>
      <c r="AC21" s="491" t="s">
        <v>61</v>
      </c>
      <c r="AD21" s="288">
        <v>605</v>
      </c>
      <c r="AE21" s="272">
        <v>439</v>
      </c>
      <c r="AF21" s="272">
        <v>568.29999999999995</v>
      </c>
      <c r="AG21" s="272">
        <v>457</v>
      </c>
      <c r="AH21" s="273">
        <v>419.5</v>
      </c>
      <c r="AI21" s="273">
        <v>200.5</v>
      </c>
      <c r="AJ21" s="273">
        <v>339.5</v>
      </c>
      <c r="AK21" s="273">
        <v>316.39999999999998</v>
      </c>
      <c r="AL21" s="468">
        <v>267.5</v>
      </c>
      <c r="AM21" s="273">
        <v>119.3</v>
      </c>
      <c r="AN21" s="273">
        <v>14.3</v>
      </c>
      <c r="AO21" s="273">
        <v>62.5</v>
      </c>
      <c r="AP21" s="273">
        <v>52.6</v>
      </c>
      <c r="AQ21" s="492">
        <f>AP21/AO21%</f>
        <v>84.16</v>
      </c>
      <c r="AR21" s="289">
        <v>1479.9</v>
      </c>
      <c r="AS21" s="276">
        <f>C21+AE21</f>
        <v>1242.0999999999999</v>
      </c>
      <c r="AT21" s="276">
        <v>1241.8</v>
      </c>
      <c r="AU21" s="276">
        <v>991.3</v>
      </c>
      <c r="AV21" s="277">
        <v>993.6</v>
      </c>
      <c r="AW21" s="277">
        <v>773.3</v>
      </c>
      <c r="AX21" s="277">
        <v>759</v>
      </c>
      <c r="AY21" s="277">
        <v>755.3</v>
      </c>
      <c r="AZ21" s="493">
        <v>736.6</v>
      </c>
      <c r="BA21" s="277">
        <v>586.1</v>
      </c>
      <c r="BB21" s="277">
        <v>296</v>
      </c>
      <c r="BC21" s="277">
        <v>314.3</v>
      </c>
      <c r="BD21" s="277">
        <v>324.89999999999998</v>
      </c>
      <c r="BE21" s="275">
        <f>BD21/BC21%</f>
        <v>103.37257397391026</v>
      </c>
    </row>
    <row r="22" spans="1:57" s="271" customFormat="1" ht="24.95" customHeight="1">
      <c r="A22" s="287" t="s">
        <v>22</v>
      </c>
      <c r="B22" s="288">
        <v>36.9</v>
      </c>
      <c r="C22" s="272">
        <v>80.5</v>
      </c>
      <c r="D22" s="272">
        <v>58.4</v>
      </c>
      <c r="E22" s="272">
        <v>75.2</v>
      </c>
      <c r="F22" s="273">
        <v>87.9</v>
      </c>
      <c r="G22" s="273">
        <v>84.8</v>
      </c>
      <c r="H22" s="273">
        <v>72.3</v>
      </c>
      <c r="I22" s="273">
        <v>36.6</v>
      </c>
      <c r="J22" s="273">
        <v>36.5</v>
      </c>
      <c r="K22" s="273">
        <v>18.2</v>
      </c>
      <c r="L22" s="273">
        <v>25.9</v>
      </c>
      <c r="M22" s="273">
        <v>29.1</v>
      </c>
      <c r="N22" s="273">
        <v>33</v>
      </c>
      <c r="O22" s="491">
        <f t="shared" ref="O22" si="10">N22/M22%</f>
        <v>113.40206185567008</v>
      </c>
      <c r="P22" s="288">
        <v>62</v>
      </c>
      <c r="Q22" s="272">
        <v>0</v>
      </c>
      <c r="R22" s="290" t="s">
        <v>166</v>
      </c>
      <c r="S22" s="290" t="s">
        <v>166</v>
      </c>
      <c r="T22" s="290" t="s">
        <v>166</v>
      </c>
      <c r="U22" s="290" t="s">
        <v>166</v>
      </c>
      <c r="V22" s="291" t="s">
        <v>61</v>
      </c>
      <c r="W22" s="291" t="s">
        <v>61</v>
      </c>
      <c r="X22" s="494" t="s">
        <v>61</v>
      </c>
      <c r="Y22" s="291" t="s">
        <v>61</v>
      </c>
      <c r="Z22" s="291" t="s">
        <v>61</v>
      </c>
      <c r="AA22" s="291" t="s">
        <v>61</v>
      </c>
      <c r="AB22" s="291" t="s">
        <v>61</v>
      </c>
      <c r="AC22" s="491" t="s">
        <v>61</v>
      </c>
      <c r="AD22" s="494" t="s">
        <v>102</v>
      </c>
      <c r="AE22" s="272">
        <v>17.7</v>
      </c>
      <c r="AF22" s="272">
        <v>0</v>
      </c>
      <c r="AG22" s="272">
        <v>35</v>
      </c>
      <c r="AH22" s="273">
        <v>25.5</v>
      </c>
      <c r="AI22" s="292"/>
      <c r="AJ22" s="273">
        <v>4.4000000000000004</v>
      </c>
      <c r="AK22" s="273">
        <v>18.2</v>
      </c>
      <c r="AL22" s="469" t="s">
        <v>61</v>
      </c>
      <c r="AM22" s="291" t="s">
        <v>61</v>
      </c>
      <c r="AN22" s="291" t="s">
        <v>61</v>
      </c>
      <c r="AO22" s="291" t="s">
        <v>61</v>
      </c>
      <c r="AP22" s="291" t="s">
        <v>61</v>
      </c>
      <c r="AQ22" s="498" t="s">
        <v>61</v>
      </c>
      <c r="AR22" s="289">
        <v>98.9</v>
      </c>
      <c r="AS22" s="276">
        <f>C22+Q22+AE22</f>
        <v>98.2</v>
      </c>
      <c r="AT22" s="276">
        <v>58.4</v>
      </c>
      <c r="AU22" s="276">
        <v>110.2</v>
      </c>
      <c r="AV22" s="277">
        <v>113.4</v>
      </c>
      <c r="AW22" s="277">
        <v>84.8</v>
      </c>
      <c r="AX22" s="277">
        <v>76.7</v>
      </c>
      <c r="AY22" s="277">
        <v>54.8</v>
      </c>
      <c r="AZ22" s="493">
        <v>36.5</v>
      </c>
      <c r="BA22" s="277">
        <v>18.2</v>
      </c>
      <c r="BB22" s="277">
        <v>25.9</v>
      </c>
      <c r="BC22" s="277">
        <v>29.1</v>
      </c>
      <c r="BD22" s="277">
        <v>33</v>
      </c>
      <c r="BE22" s="275">
        <f>BD22/BC22%</f>
        <v>113.40206185567008</v>
      </c>
    </row>
    <row r="23" spans="1:57" s="271" customFormat="1" ht="24.95" customHeight="1">
      <c r="A23" s="287" t="s">
        <v>286</v>
      </c>
      <c r="B23" s="288"/>
      <c r="C23" s="272"/>
      <c r="D23" s="272"/>
      <c r="E23" s="272"/>
      <c r="F23" s="273"/>
      <c r="G23" s="273"/>
      <c r="H23" s="273"/>
      <c r="I23" s="290" t="s">
        <v>166</v>
      </c>
      <c r="J23" s="273">
        <v>16</v>
      </c>
      <c r="K23" s="273">
        <v>10.6</v>
      </c>
      <c r="L23" s="273">
        <v>10.8</v>
      </c>
      <c r="M23" s="273">
        <v>11</v>
      </c>
      <c r="N23" s="291" t="s">
        <v>61</v>
      </c>
      <c r="O23" s="491" t="s">
        <v>61</v>
      </c>
      <c r="P23" s="288"/>
      <c r="Q23" s="272"/>
      <c r="R23" s="290"/>
      <c r="S23" s="290"/>
      <c r="T23" s="290"/>
      <c r="U23" s="290"/>
      <c r="V23" s="291"/>
      <c r="W23" s="291" t="s">
        <v>61</v>
      </c>
      <c r="X23" s="494" t="s">
        <v>61</v>
      </c>
      <c r="Y23" s="291" t="s">
        <v>61</v>
      </c>
      <c r="Z23" s="291" t="s">
        <v>61</v>
      </c>
      <c r="AA23" s="291" t="s">
        <v>61</v>
      </c>
      <c r="AB23" s="291" t="s">
        <v>61</v>
      </c>
      <c r="AC23" s="491" t="s">
        <v>61</v>
      </c>
      <c r="AD23" s="494"/>
      <c r="AE23" s="272"/>
      <c r="AF23" s="272"/>
      <c r="AG23" s="272"/>
      <c r="AH23" s="273"/>
      <c r="AI23" s="292"/>
      <c r="AJ23" s="273"/>
      <c r="AK23" s="292" t="s">
        <v>61</v>
      </c>
      <c r="AL23" s="469" t="s">
        <v>61</v>
      </c>
      <c r="AM23" s="291" t="s">
        <v>61</v>
      </c>
      <c r="AN23" s="291" t="s">
        <v>61</v>
      </c>
      <c r="AO23" s="291" t="s">
        <v>61</v>
      </c>
      <c r="AP23" s="291" t="s">
        <v>61</v>
      </c>
      <c r="AQ23" s="498" t="s">
        <v>61</v>
      </c>
      <c r="AR23" s="289"/>
      <c r="AS23" s="276"/>
      <c r="AT23" s="276"/>
      <c r="AU23" s="276"/>
      <c r="AV23" s="277"/>
      <c r="AW23" s="277"/>
      <c r="AX23" s="277"/>
      <c r="AY23" s="496" t="s">
        <v>61</v>
      </c>
      <c r="AZ23" s="493">
        <v>16</v>
      </c>
      <c r="BA23" s="277">
        <v>10.6</v>
      </c>
      <c r="BB23" s="277">
        <v>10.8</v>
      </c>
      <c r="BC23" s="277">
        <v>11</v>
      </c>
      <c r="BD23" s="496" t="s">
        <v>61</v>
      </c>
      <c r="BE23" s="274" t="s">
        <v>61</v>
      </c>
    </row>
    <row r="24" spans="1:57" s="271" customFormat="1" ht="24.95" hidden="1" customHeight="1">
      <c r="A24" s="287" t="s">
        <v>23</v>
      </c>
      <c r="B24" s="288">
        <v>75</v>
      </c>
      <c r="C24" s="272">
        <v>40</v>
      </c>
      <c r="D24" s="272">
        <v>55</v>
      </c>
      <c r="E24" s="272">
        <v>45</v>
      </c>
      <c r="F24" s="273">
        <v>68.8</v>
      </c>
      <c r="G24" s="273">
        <v>39</v>
      </c>
      <c r="H24" s="273">
        <v>42.7</v>
      </c>
      <c r="I24" s="273">
        <v>35</v>
      </c>
      <c r="J24" s="273">
        <v>35.6</v>
      </c>
      <c r="K24" s="290" t="s">
        <v>102</v>
      </c>
      <c r="L24" s="290" t="s">
        <v>102</v>
      </c>
      <c r="M24" s="290"/>
      <c r="N24" s="290"/>
      <c r="O24" s="498" t="s">
        <v>61</v>
      </c>
      <c r="P24" s="288">
        <v>38.200000000000003</v>
      </c>
      <c r="Q24" s="272">
        <v>0</v>
      </c>
      <c r="R24" s="290" t="s">
        <v>166</v>
      </c>
      <c r="S24" s="290">
        <v>40.299999999999997</v>
      </c>
      <c r="T24" s="290" t="s">
        <v>166</v>
      </c>
      <c r="U24" s="290" t="s">
        <v>166</v>
      </c>
      <c r="V24" s="291" t="s">
        <v>61</v>
      </c>
      <c r="W24" s="291" t="s">
        <v>61</v>
      </c>
      <c r="X24" s="494" t="s">
        <v>61</v>
      </c>
      <c r="Y24" s="291" t="s">
        <v>61</v>
      </c>
      <c r="Z24" s="291" t="s">
        <v>61</v>
      </c>
      <c r="AA24" s="291"/>
      <c r="AB24" s="291"/>
      <c r="AC24" s="491" t="s">
        <v>61</v>
      </c>
      <c r="AD24" s="288">
        <v>41.5</v>
      </c>
      <c r="AE24" s="272">
        <v>35</v>
      </c>
      <c r="AF24" s="272">
        <v>65</v>
      </c>
      <c r="AG24" s="272">
        <v>44.7</v>
      </c>
      <c r="AH24" s="273">
        <v>64.5</v>
      </c>
      <c r="AI24" s="292">
        <v>39</v>
      </c>
      <c r="AJ24" s="292" t="s">
        <v>61</v>
      </c>
      <c r="AK24" s="292" t="s">
        <v>61</v>
      </c>
      <c r="AL24" s="469" t="s">
        <v>61</v>
      </c>
      <c r="AM24" s="291" t="s">
        <v>61</v>
      </c>
      <c r="AN24" s="291" t="s">
        <v>61</v>
      </c>
      <c r="AO24" s="291"/>
      <c r="AP24" s="291"/>
      <c r="AQ24" s="498" t="s">
        <v>61</v>
      </c>
      <c r="AR24" s="289">
        <v>154.69999999999999</v>
      </c>
      <c r="AS24" s="276">
        <f>C24+Q24+AE24</f>
        <v>75</v>
      </c>
      <c r="AT24" s="276">
        <v>120</v>
      </c>
      <c r="AU24" s="276">
        <v>130</v>
      </c>
      <c r="AV24" s="277">
        <v>133.30000000000001</v>
      </c>
      <c r="AW24" s="277">
        <v>78</v>
      </c>
      <c r="AX24" s="277">
        <v>42.7</v>
      </c>
      <c r="AY24" s="277">
        <v>35</v>
      </c>
      <c r="AZ24" s="493">
        <v>35.6</v>
      </c>
      <c r="BA24" s="291" t="s">
        <v>61</v>
      </c>
      <c r="BB24" s="291" t="s">
        <v>61</v>
      </c>
      <c r="BC24" s="291"/>
      <c r="BD24" s="291"/>
      <c r="BE24" s="291" t="s">
        <v>61</v>
      </c>
    </row>
    <row r="25" spans="1:57" s="271" customFormat="1" ht="24.95" hidden="1" customHeight="1">
      <c r="A25" s="287" t="s">
        <v>24</v>
      </c>
      <c r="B25" s="288">
        <v>102.5</v>
      </c>
      <c r="C25" s="272">
        <v>102.9</v>
      </c>
      <c r="D25" s="272">
        <v>82.7</v>
      </c>
      <c r="E25" s="272">
        <v>74.3</v>
      </c>
      <c r="F25" s="273">
        <v>36.700000000000003</v>
      </c>
      <c r="G25" s="292" t="s">
        <v>166</v>
      </c>
      <c r="H25" s="292" t="s">
        <v>61</v>
      </c>
      <c r="I25" s="290" t="s">
        <v>166</v>
      </c>
      <c r="J25" s="290" t="s">
        <v>166</v>
      </c>
      <c r="K25" s="290" t="s">
        <v>102</v>
      </c>
      <c r="L25" s="290"/>
      <c r="M25" s="290"/>
      <c r="N25" s="290"/>
      <c r="O25" s="491" t="e">
        <f t="shared" si="6"/>
        <v>#VALUE!</v>
      </c>
      <c r="P25" s="494" t="s">
        <v>102</v>
      </c>
      <c r="Q25" s="291" t="s">
        <v>102</v>
      </c>
      <c r="R25" s="291" t="s">
        <v>166</v>
      </c>
      <c r="S25" s="291" t="s">
        <v>166</v>
      </c>
      <c r="T25" s="291" t="s">
        <v>166</v>
      </c>
      <c r="U25" s="291" t="s">
        <v>166</v>
      </c>
      <c r="V25" s="291" t="s">
        <v>166</v>
      </c>
      <c r="W25" s="291" t="s">
        <v>61</v>
      </c>
      <c r="X25" s="494" t="s">
        <v>61</v>
      </c>
      <c r="Y25" s="291" t="s">
        <v>61</v>
      </c>
      <c r="Z25" s="291"/>
      <c r="AA25" s="291"/>
      <c r="AB25" s="291"/>
      <c r="AC25" s="491" t="e">
        <f t="shared" si="7"/>
        <v>#VALUE!</v>
      </c>
      <c r="AD25" s="288">
        <v>77</v>
      </c>
      <c r="AE25" s="272">
        <v>40.799999999999997</v>
      </c>
      <c r="AF25" s="272">
        <v>41.5</v>
      </c>
      <c r="AG25" s="272">
        <v>59.3</v>
      </c>
      <c r="AH25" s="273">
        <v>26.8</v>
      </c>
      <c r="AI25" s="292"/>
      <c r="AJ25" s="292" t="s">
        <v>61</v>
      </c>
      <c r="AK25" s="292"/>
      <c r="AL25" s="469" t="s">
        <v>61</v>
      </c>
      <c r="AM25" s="291" t="s">
        <v>61</v>
      </c>
      <c r="AN25" s="291"/>
      <c r="AO25" s="291"/>
      <c r="AP25" s="291"/>
      <c r="AQ25" s="498" t="s">
        <v>61</v>
      </c>
      <c r="AR25" s="289">
        <v>179.5</v>
      </c>
      <c r="AS25" s="276">
        <f>C25+AE25</f>
        <v>143.69999999999999</v>
      </c>
      <c r="AT25" s="276">
        <v>124.3</v>
      </c>
      <c r="AU25" s="276">
        <v>133.6</v>
      </c>
      <c r="AV25" s="277">
        <v>63.5</v>
      </c>
      <c r="AW25" s="496" t="s">
        <v>166</v>
      </c>
      <c r="AX25" s="496" t="s">
        <v>166</v>
      </c>
      <c r="AY25" s="496"/>
      <c r="AZ25" s="469" t="s">
        <v>61</v>
      </c>
      <c r="BA25" s="291" t="s">
        <v>61</v>
      </c>
      <c r="BB25" s="291"/>
      <c r="BC25" s="291"/>
      <c r="BD25" s="291"/>
      <c r="BE25" s="291" t="s">
        <v>61</v>
      </c>
    </row>
    <row r="26" spans="1:57" s="271" customFormat="1" ht="24.95" customHeight="1">
      <c r="A26" s="287" t="s">
        <v>213</v>
      </c>
      <c r="B26" s="288">
        <v>1789.7</v>
      </c>
      <c r="C26" s="272">
        <v>1753</v>
      </c>
      <c r="D26" s="272">
        <v>1596.1</v>
      </c>
      <c r="E26" s="272">
        <v>1591.7</v>
      </c>
      <c r="F26" s="273">
        <v>1263.9000000000001</v>
      </c>
      <c r="G26" s="273">
        <v>1511.2</v>
      </c>
      <c r="H26" s="273">
        <v>1274.5</v>
      </c>
      <c r="I26" s="273">
        <v>1150.9000000000001</v>
      </c>
      <c r="J26" s="273">
        <v>1323.2</v>
      </c>
      <c r="K26" s="273">
        <v>1244.2</v>
      </c>
      <c r="L26" s="273">
        <v>912</v>
      </c>
      <c r="M26" s="273">
        <v>944.6</v>
      </c>
      <c r="N26" s="273">
        <v>842.1</v>
      </c>
      <c r="O26" s="491">
        <f>N26/M26%</f>
        <v>89.148846072411601</v>
      </c>
      <c r="P26" s="288">
        <v>1551.1</v>
      </c>
      <c r="Q26" s="272">
        <v>1005.8</v>
      </c>
      <c r="R26" s="272">
        <v>952.2</v>
      </c>
      <c r="S26" s="272">
        <v>1140.3</v>
      </c>
      <c r="T26" s="272">
        <v>955.1</v>
      </c>
      <c r="U26" s="272">
        <v>1199.8</v>
      </c>
      <c r="V26" s="274">
        <v>709</v>
      </c>
      <c r="W26" s="274">
        <v>1080.5</v>
      </c>
      <c r="X26" s="499">
        <v>793.4</v>
      </c>
      <c r="Y26" s="496">
        <v>1072.7</v>
      </c>
      <c r="Z26" s="496">
        <v>773</v>
      </c>
      <c r="AA26" s="496">
        <v>557.5</v>
      </c>
      <c r="AB26" s="496">
        <v>698.9</v>
      </c>
      <c r="AC26" s="491">
        <f>AB26/AA26%</f>
        <v>125.36322869955156</v>
      </c>
      <c r="AD26" s="288">
        <v>1386.4</v>
      </c>
      <c r="AE26" s="272">
        <v>1186.9000000000001</v>
      </c>
      <c r="AF26" s="272">
        <v>1141.8</v>
      </c>
      <c r="AG26" s="272">
        <v>864.9</v>
      </c>
      <c r="AH26" s="273">
        <v>1033.7</v>
      </c>
      <c r="AI26" s="273">
        <v>1255.2</v>
      </c>
      <c r="AJ26" s="273">
        <v>1134.7</v>
      </c>
      <c r="AK26" s="273">
        <v>994.3</v>
      </c>
      <c r="AL26" s="468">
        <v>1235.4000000000001</v>
      </c>
      <c r="AM26" s="273">
        <v>1088.5</v>
      </c>
      <c r="AN26" s="273">
        <v>797.19999999999993</v>
      </c>
      <c r="AO26" s="273">
        <v>534.9</v>
      </c>
      <c r="AP26" s="273">
        <v>661.8</v>
      </c>
      <c r="AQ26" s="492">
        <f>AP26/AO26%</f>
        <v>123.72406057206953</v>
      </c>
      <c r="AR26" s="289">
        <v>4727.2</v>
      </c>
      <c r="AS26" s="276">
        <f>C26+Q26+AE26</f>
        <v>3945.7000000000003</v>
      </c>
      <c r="AT26" s="276">
        <v>3690.1</v>
      </c>
      <c r="AU26" s="276">
        <v>3596.9</v>
      </c>
      <c r="AV26" s="277">
        <v>3252.7</v>
      </c>
      <c r="AW26" s="277">
        <v>3966.2</v>
      </c>
      <c r="AX26" s="277">
        <v>3118.2</v>
      </c>
      <c r="AY26" s="277">
        <v>3225.7</v>
      </c>
      <c r="AZ26" s="493">
        <v>3352</v>
      </c>
      <c r="BA26" s="277">
        <v>3405.4</v>
      </c>
      <c r="BB26" s="277">
        <v>2482.1999999999998</v>
      </c>
      <c r="BC26" s="277">
        <v>2037</v>
      </c>
      <c r="BD26" s="277">
        <v>2202.8000000000002</v>
      </c>
      <c r="BE26" s="275">
        <f>BD26/BC26%</f>
        <v>108.1394207167403</v>
      </c>
    </row>
    <row r="27" spans="1:57" s="271" customFormat="1" ht="24.95" hidden="1" customHeight="1">
      <c r="A27" s="287" t="s">
        <v>25</v>
      </c>
      <c r="B27" s="288">
        <v>168.7</v>
      </c>
      <c r="C27" s="272">
        <v>162</v>
      </c>
      <c r="D27" s="272">
        <v>177.7</v>
      </c>
      <c r="E27" s="272">
        <v>103.4</v>
      </c>
      <c r="F27" s="273">
        <v>13.9</v>
      </c>
      <c r="G27" s="273">
        <v>3.6</v>
      </c>
      <c r="H27" s="292" t="s">
        <v>61</v>
      </c>
      <c r="I27" s="292" t="s">
        <v>61</v>
      </c>
      <c r="J27" s="290" t="s">
        <v>166</v>
      </c>
      <c r="K27" s="290" t="s">
        <v>102</v>
      </c>
      <c r="L27" s="290"/>
      <c r="M27" s="290"/>
      <c r="N27" s="290"/>
      <c r="O27" s="491" t="e">
        <f t="shared" si="6"/>
        <v>#VALUE!</v>
      </c>
      <c r="P27" s="494" t="s">
        <v>61</v>
      </c>
      <c r="Q27" s="291" t="s">
        <v>61</v>
      </c>
      <c r="R27" s="291" t="s">
        <v>61</v>
      </c>
      <c r="S27" s="272" t="s">
        <v>61</v>
      </c>
      <c r="T27" s="290" t="s">
        <v>61</v>
      </c>
      <c r="U27" s="290" t="s">
        <v>61</v>
      </c>
      <c r="V27" s="291" t="s">
        <v>61</v>
      </c>
      <c r="W27" s="291" t="s">
        <v>61</v>
      </c>
      <c r="X27" s="494" t="s">
        <v>61</v>
      </c>
      <c r="Y27" s="291" t="s">
        <v>61</v>
      </c>
      <c r="Z27" s="291"/>
      <c r="AA27" s="291"/>
      <c r="AB27" s="291"/>
      <c r="AC27" s="491" t="e">
        <f t="shared" si="7"/>
        <v>#VALUE!</v>
      </c>
      <c r="AD27" s="293" t="s">
        <v>61</v>
      </c>
      <c r="AE27" s="290" t="s">
        <v>61</v>
      </c>
      <c r="AF27" s="290" t="s">
        <v>61</v>
      </c>
      <c r="AG27" s="290" t="s">
        <v>61</v>
      </c>
      <c r="AH27" s="292" t="s">
        <v>61</v>
      </c>
      <c r="AI27" s="292" t="s">
        <v>61</v>
      </c>
      <c r="AJ27" s="292" t="s">
        <v>61</v>
      </c>
      <c r="AK27" s="292" t="s">
        <v>61</v>
      </c>
      <c r="AL27" s="494" t="s">
        <v>61</v>
      </c>
      <c r="AM27" s="291" t="s">
        <v>61</v>
      </c>
      <c r="AN27" s="291"/>
      <c r="AO27" s="291"/>
      <c r="AP27" s="291"/>
      <c r="AQ27" s="492" t="e">
        <f t="shared" ref="AQ27" si="11">AN27/AM27%</f>
        <v>#VALUE!</v>
      </c>
      <c r="AR27" s="289" t="s">
        <v>61</v>
      </c>
      <c r="AS27" s="276" t="s">
        <v>61</v>
      </c>
      <c r="AT27" s="276" t="s">
        <v>61</v>
      </c>
      <c r="AU27" s="276" t="s">
        <v>61</v>
      </c>
      <c r="AV27" s="277" t="s">
        <v>61</v>
      </c>
      <c r="AW27" s="277" t="s">
        <v>61</v>
      </c>
      <c r="AX27" s="496" t="s">
        <v>61</v>
      </c>
      <c r="AY27" s="496" t="s">
        <v>61</v>
      </c>
      <c r="AZ27" s="494" t="s">
        <v>61</v>
      </c>
      <c r="BA27" s="291" t="s">
        <v>61</v>
      </c>
      <c r="BB27" s="291"/>
      <c r="BC27" s="291"/>
      <c r="BD27" s="291"/>
      <c r="BE27" s="275" t="e">
        <f t="shared" ref="BE27" si="12">BB27/BA27%</f>
        <v>#VALUE!</v>
      </c>
    </row>
    <row r="28" spans="1:57" s="271" customFormat="1" ht="24.95" customHeight="1">
      <c r="A28" s="287" t="s">
        <v>26</v>
      </c>
      <c r="B28" s="288">
        <v>449.1</v>
      </c>
      <c r="C28" s="272">
        <v>463.3</v>
      </c>
      <c r="D28" s="272">
        <v>459.2</v>
      </c>
      <c r="E28" s="272">
        <v>101.9</v>
      </c>
      <c r="F28" s="292" t="s">
        <v>166</v>
      </c>
      <c r="G28" s="292">
        <v>102.2</v>
      </c>
      <c r="H28" s="292">
        <v>58.3</v>
      </c>
      <c r="I28" s="292">
        <v>47</v>
      </c>
      <c r="J28" s="292">
        <v>62.8</v>
      </c>
      <c r="K28" s="292">
        <v>111.1</v>
      </c>
      <c r="L28" s="292">
        <v>95.6</v>
      </c>
      <c r="M28" s="292">
        <v>104</v>
      </c>
      <c r="N28" s="292">
        <v>111.6</v>
      </c>
      <c r="O28" s="491">
        <f>N28/M28%</f>
        <v>107.30769230769229</v>
      </c>
      <c r="P28" s="494" t="s">
        <v>102</v>
      </c>
      <c r="Q28" s="291" t="s">
        <v>102</v>
      </c>
      <c r="R28" s="291" t="s">
        <v>102</v>
      </c>
      <c r="S28" s="291" t="s">
        <v>166</v>
      </c>
      <c r="T28" s="291" t="s">
        <v>166</v>
      </c>
      <c r="U28" s="291" t="s">
        <v>166</v>
      </c>
      <c r="V28" s="291" t="s">
        <v>61</v>
      </c>
      <c r="W28" s="291" t="s">
        <v>61</v>
      </c>
      <c r="X28" s="494" t="s">
        <v>61</v>
      </c>
      <c r="Y28" s="291" t="s">
        <v>61</v>
      </c>
      <c r="Z28" s="291" t="s">
        <v>61</v>
      </c>
      <c r="AA28" s="291" t="s">
        <v>61</v>
      </c>
      <c r="AB28" s="291" t="s">
        <v>61</v>
      </c>
      <c r="AC28" s="491" t="s">
        <v>61</v>
      </c>
      <c r="AD28" s="288">
        <v>347.9</v>
      </c>
      <c r="AE28" s="272">
        <v>340.1</v>
      </c>
      <c r="AF28" s="272">
        <v>73.599999999999994</v>
      </c>
      <c r="AG28" s="290" t="s">
        <v>166</v>
      </c>
      <c r="AH28" s="290" t="s">
        <v>166</v>
      </c>
      <c r="AI28" s="290">
        <v>70</v>
      </c>
      <c r="AJ28" s="292">
        <v>57</v>
      </c>
      <c r="AK28" s="292">
        <v>73.8</v>
      </c>
      <c r="AL28" s="469">
        <v>73</v>
      </c>
      <c r="AM28" s="292">
        <v>87.5</v>
      </c>
      <c r="AN28" s="292">
        <v>77.2</v>
      </c>
      <c r="AO28" s="292">
        <v>77</v>
      </c>
      <c r="AP28" s="292">
        <v>47.4</v>
      </c>
      <c r="AQ28" s="492">
        <f>AP28/AO28%</f>
        <v>61.558441558441558</v>
      </c>
      <c r="AR28" s="289">
        <v>797</v>
      </c>
      <c r="AS28" s="276">
        <f>C28+AE28</f>
        <v>803.40000000000009</v>
      </c>
      <c r="AT28" s="276">
        <v>532.79999999999995</v>
      </c>
      <c r="AU28" s="276">
        <v>101.9</v>
      </c>
      <c r="AV28" s="496" t="s">
        <v>166</v>
      </c>
      <c r="AW28" s="496">
        <v>172.2</v>
      </c>
      <c r="AX28" s="277">
        <v>115.3</v>
      </c>
      <c r="AY28" s="277">
        <v>120.8</v>
      </c>
      <c r="AZ28" s="493">
        <v>135.80000000000001</v>
      </c>
      <c r="BA28" s="277">
        <v>198.6</v>
      </c>
      <c r="BB28" s="277">
        <v>172.8</v>
      </c>
      <c r="BC28" s="277">
        <v>181</v>
      </c>
      <c r="BD28" s="277">
        <v>159</v>
      </c>
      <c r="BE28" s="275">
        <f>BD28/BC28%</f>
        <v>87.845303867403317</v>
      </c>
    </row>
    <row r="29" spans="1:57" s="271" customFormat="1" ht="24.95" customHeight="1" thickBot="1">
      <c r="A29" s="287" t="s">
        <v>27</v>
      </c>
      <c r="B29" s="288">
        <v>120.4</v>
      </c>
      <c r="C29" s="272">
        <v>88.1</v>
      </c>
      <c r="D29" s="272">
        <v>113.7</v>
      </c>
      <c r="E29" s="272">
        <v>68.5</v>
      </c>
      <c r="F29" s="273">
        <v>65.2</v>
      </c>
      <c r="G29" s="273">
        <v>83</v>
      </c>
      <c r="H29" s="273">
        <v>123.7</v>
      </c>
      <c r="I29" s="273">
        <v>53.9</v>
      </c>
      <c r="J29" s="273">
        <v>135.9</v>
      </c>
      <c r="K29" s="273">
        <v>109.7</v>
      </c>
      <c r="L29" s="273">
        <v>107.2</v>
      </c>
      <c r="M29" s="273">
        <v>73.400000000000006</v>
      </c>
      <c r="N29" s="273">
        <v>82</v>
      </c>
      <c r="O29" s="491">
        <f>N29/M29%</f>
        <v>111.71662125340598</v>
      </c>
      <c r="P29" s="494" t="s">
        <v>102</v>
      </c>
      <c r="Q29" s="291" t="s">
        <v>102</v>
      </c>
      <c r="R29" s="291" t="s">
        <v>102</v>
      </c>
      <c r="S29" s="291" t="s">
        <v>166</v>
      </c>
      <c r="T29" s="291" t="s">
        <v>166</v>
      </c>
      <c r="U29" s="291" t="s">
        <v>166</v>
      </c>
      <c r="V29" s="291" t="s">
        <v>61</v>
      </c>
      <c r="W29" s="274">
        <v>31.7</v>
      </c>
      <c r="X29" s="499">
        <v>49.1</v>
      </c>
      <c r="Y29" s="274">
        <v>64.599999999999994</v>
      </c>
      <c r="Z29" s="274">
        <v>54.1</v>
      </c>
      <c r="AA29" s="274">
        <v>39</v>
      </c>
      <c r="AB29" s="274" t="s">
        <v>61</v>
      </c>
      <c r="AC29" s="491" t="s">
        <v>61</v>
      </c>
      <c r="AD29" s="288">
        <v>62.9</v>
      </c>
      <c r="AE29" s="272">
        <v>95.6</v>
      </c>
      <c r="AF29" s="272">
        <v>34.4</v>
      </c>
      <c r="AG29" s="272">
        <v>58.7</v>
      </c>
      <c r="AH29" s="273">
        <v>35.6</v>
      </c>
      <c r="AI29" s="273">
        <v>84.4</v>
      </c>
      <c r="AJ29" s="290">
        <v>81.3</v>
      </c>
      <c r="AK29" s="290">
        <v>127.6</v>
      </c>
      <c r="AL29" s="293">
        <v>63.5</v>
      </c>
      <c r="AM29" s="290">
        <v>18.2</v>
      </c>
      <c r="AN29" s="290">
        <v>21.5</v>
      </c>
      <c r="AO29" s="290">
        <v>25</v>
      </c>
      <c r="AP29" s="290">
        <v>62</v>
      </c>
      <c r="AQ29" s="492">
        <f>AP29/AO29%</f>
        <v>248</v>
      </c>
      <c r="AR29" s="289">
        <v>183.2</v>
      </c>
      <c r="AS29" s="276">
        <f>C29+AE29</f>
        <v>183.7</v>
      </c>
      <c r="AT29" s="276">
        <v>148.1</v>
      </c>
      <c r="AU29" s="276">
        <v>127.2</v>
      </c>
      <c r="AV29" s="277">
        <v>100.8</v>
      </c>
      <c r="AW29" s="277">
        <v>167.4</v>
      </c>
      <c r="AX29" s="496">
        <v>205</v>
      </c>
      <c r="AY29" s="496">
        <v>213.2</v>
      </c>
      <c r="AZ29" s="497">
        <v>248.5</v>
      </c>
      <c r="BA29" s="496">
        <v>192.5</v>
      </c>
      <c r="BB29" s="496">
        <v>182.8</v>
      </c>
      <c r="BC29" s="496">
        <v>137.4</v>
      </c>
      <c r="BD29" s="496">
        <v>144</v>
      </c>
      <c r="BE29" s="275">
        <f>BD29/BC29%</f>
        <v>104.80349344978166</v>
      </c>
    </row>
    <row r="30" spans="1:57" s="271" customFormat="1" ht="24.95" hidden="1" customHeight="1" thickBot="1">
      <c r="A30" s="294" t="s">
        <v>105</v>
      </c>
      <c r="B30" s="295">
        <v>49.5</v>
      </c>
      <c r="C30" s="296">
        <v>46.6</v>
      </c>
      <c r="D30" s="296">
        <v>82</v>
      </c>
      <c r="E30" s="296">
        <v>84</v>
      </c>
      <c r="F30" s="297">
        <v>47</v>
      </c>
      <c r="G30" s="297">
        <v>85</v>
      </c>
      <c r="H30" s="297">
        <v>48</v>
      </c>
      <c r="I30" s="297">
        <v>72</v>
      </c>
      <c r="J30" s="297">
        <v>31</v>
      </c>
      <c r="K30" s="290" t="s">
        <v>102</v>
      </c>
      <c r="L30" s="290" t="s">
        <v>102</v>
      </c>
      <c r="M30" s="290"/>
      <c r="N30" s="290"/>
      <c r="O30" s="484" t="s">
        <v>102</v>
      </c>
      <c r="P30" s="295">
        <v>69</v>
      </c>
      <c r="Q30" s="296">
        <v>43.3</v>
      </c>
      <c r="R30" s="296">
        <v>77</v>
      </c>
      <c r="S30" s="296">
        <v>93.2</v>
      </c>
      <c r="T30" s="296">
        <v>105</v>
      </c>
      <c r="U30" s="296">
        <v>95</v>
      </c>
      <c r="V30" s="500">
        <v>31</v>
      </c>
      <c r="W30" s="500">
        <v>41.5</v>
      </c>
      <c r="X30" s="501">
        <v>42</v>
      </c>
      <c r="Y30" s="291" t="s">
        <v>61</v>
      </c>
      <c r="Z30" s="291" t="s">
        <v>61</v>
      </c>
      <c r="AA30" s="291"/>
      <c r="AB30" s="291"/>
      <c r="AC30" s="498" t="s">
        <v>61</v>
      </c>
      <c r="AD30" s="295">
        <v>51</v>
      </c>
      <c r="AE30" s="296">
        <v>57.5</v>
      </c>
      <c r="AF30" s="296">
        <v>71</v>
      </c>
      <c r="AG30" s="296">
        <v>77.5</v>
      </c>
      <c r="AH30" s="297">
        <v>97</v>
      </c>
      <c r="AI30" s="297">
        <v>60</v>
      </c>
      <c r="AJ30" s="297">
        <v>44</v>
      </c>
      <c r="AK30" s="297">
        <v>57.5</v>
      </c>
      <c r="AL30" s="470" t="s">
        <v>61</v>
      </c>
      <c r="AM30" s="291" t="s">
        <v>61</v>
      </c>
      <c r="AN30" s="291" t="s">
        <v>61</v>
      </c>
      <c r="AO30" s="291"/>
      <c r="AP30" s="291"/>
      <c r="AQ30" s="498" t="s">
        <v>61</v>
      </c>
      <c r="AR30" s="502">
        <v>169.5</v>
      </c>
      <c r="AS30" s="503">
        <f>C30+Q30+AE30</f>
        <v>147.4</v>
      </c>
      <c r="AT30" s="503">
        <v>230</v>
      </c>
      <c r="AU30" s="503">
        <v>254.7</v>
      </c>
      <c r="AV30" s="504">
        <v>249</v>
      </c>
      <c r="AW30" s="504">
        <v>240</v>
      </c>
      <c r="AX30" s="504">
        <v>123</v>
      </c>
      <c r="AY30" s="504">
        <v>171</v>
      </c>
      <c r="AZ30" s="505">
        <v>73</v>
      </c>
      <c r="BA30" s="291" t="s">
        <v>61</v>
      </c>
      <c r="BB30" s="291" t="s">
        <v>61</v>
      </c>
      <c r="BC30" s="291"/>
      <c r="BD30" s="291"/>
      <c r="BE30" s="291" t="s">
        <v>61</v>
      </c>
    </row>
    <row r="31" spans="1:57" s="271" customFormat="1" ht="30" customHeight="1" thickBot="1">
      <c r="A31" s="298" t="s">
        <v>28</v>
      </c>
      <c r="B31" s="299">
        <f>SUM(B7:B30)</f>
        <v>79393.099999999991</v>
      </c>
      <c r="C31" s="300">
        <v>60604.800000000003</v>
      </c>
      <c r="D31" s="300">
        <v>55175</v>
      </c>
      <c r="E31" s="300">
        <v>48542.8</v>
      </c>
      <c r="F31" s="301">
        <v>47348.1</v>
      </c>
      <c r="G31" s="301">
        <v>47011.7</v>
      </c>
      <c r="H31" s="301">
        <v>40505.200000000004</v>
      </c>
      <c r="I31" s="301">
        <v>34970</v>
      </c>
      <c r="J31" s="301">
        <v>30888.799999999999</v>
      </c>
      <c r="K31" s="301">
        <v>22108.6</v>
      </c>
      <c r="L31" s="301">
        <v>20209.900000000001</v>
      </c>
      <c r="M31" s="301">
        <v>16522.600000000002</v>
      </c>
      <c r="N31" s="301">
        <v>15607.2</v>
      </c>
      <c r="O31" s="506">
        <f>N31/M31%</f>
        <v>94.459709730914014</v>
      </c>
      <c r="P31" s="299">
        <f>SUM(P6:P30)</f>
        <v>49591</v>
      </c>
      <c r="Q31" s="300">
        <f>SUM(Q6:Q30)</f>
        <v>40749.300000000003</v>
      </c>
      <c r="R31" s="300">
        <v>35856.6</v>
      </c>
      <c r="S31" s="300">
        <v>32463.3</v>
      </c>
      <c r="T31" s="301">
        <v>32413.800000000003</v>
      </c>
      <c r="U31" s="301">
        <v>29338.6</v>
      </c>
      <c r="V31" s="300">
        <v>24087</v>
      </c>
      <c r="W31" s="300">
        <v>22235.7</v>
      </c>
      <c r="X31" s="300">
        <v>19101.2</v>
      </c>
      <c r="Y31" s="300">
        <v>14662.000000000002</v>
      </c>
      <c r="Z31" s="300">
        <v>12640.000000000002</v>
      </c>
      <c r="AA31" s="300">
        <v>11075.900000000001</v>
      </c>
      <c r="AB31" s="300">
        <v>9848.1</v>
      </c>
      <c r="AC31" s="506">
        <f>AB31/AA31%</f>
        <v>88.914670591103203</v>
      </c>
      <c r="AD31" s="299">
        <v>73331.600000000006</v>
      </c>
      <c r="AE31" s="300">
        <f>SUM(AE6:AE30)</f>
        <v>66896.400000000009</v>
      </c>
      <c r="AF31" s="300">
        <f>SUM(AF6:AF30)</f>
        <v>57626.5</v>
      </c>
      <c r="AG31" s="300">
        <v>54445.1</v>
      </c>
      <c r="AH31" s="301">
        <v>50089.200000000004</v>
      </c>
      <c r="AI31" s="301">
        <v>48841.5</v>
      </c>
      <c r="AJ31" s="301">
        <v>45514.289999999994</v>
      </c>
      <c r="AK31" s="301">
        <v>35135.199999999997</v>
      </c>
      <c r="AL31" s="301">
        <v>29720.2</v>
      </c>
      <c r="AM31" s="301">
        <v>24492.9</v>
      </c>
      <c r="AN31" s="301">
        <v>18375.8</v>
      </c>
      <c r="AO31" s="301">
        <v>17062.5</v>
      </c>
      <c r="AP31" s="301">
        <v>13017.2</v>
      </c>
      <c r="AQ31" s="507">
        <f>AP31/AO31%</f>
        <v>76.291282051282053</v>
      </c>
      <c r="AR31" s="299">
        <v>202315.6</v>
      </c>
      <c r="AS31" s="508">
        <v>168266.4</v>
      </c>
      <c r="AT31" s="300">
        <v>148740.5</v>
      </c>
      <c r="AU31" s="300">
        <v>135451.20000000001</v>
      </c>
      <c r="AV31" s="301">
        <v>129851.1</v>
      </c>
      <c r="AW31" s="301">
        <v>125191.8</v>
      </c>
      <c r="AX31" s="509">
        <v>110106.48999999999</v>
      </c>
      <c r="AY31" s="509">
        <v>92340.800000000003</v>
      </c>
      <c r="AZ31" s="509">
        <v>79710.2</v>
      </c>
      <c r="BA31" s="509">
        <v>61263.5</v>
      </c>
      <c r="BB31" s="509">
        <v>51225.7</v>
      </c>
      <c r="BC31" s="509">
        <v>44661</v>
      </c>
      <c r="BD31" s="509">
        <v>38472.5</v>
      </c>
      <c r="BE31" s="471">
        <f>BD31/BC31%</f>
        <v>86.143391325765208</v>
      </c>
    </row>
    <row r="32" spans="1:57" s="271" customFormat="1" ht="15" customHeight="1">
      <c r="A32" s="278"/>
      <c r="B32" s="272"/>
      <c r="C32" s="272"/>
      <c r="D32" s="272"/>
      <c r="E32" s="272"/>
      <c r="F32" s="273"/>
      <c r="G32" s="273"/>
      <c r="H32" s="273"/>
      <c r="I32" s="273"/>
      <c r="J32" s="273"/>
      <c r="K32" s="273"/>
      <c r="L32" s="273"/>
      <c r="M32" s="273"/>
      <c r="N32" s="273"/>
      <c r="O32" s="274"/>
      <c r="P32" s="272"/>
      <c r="Q32" s="272"/>
      <c r="R32" s="272"/>
      <c r="S32" s="272"/>
      <c r="T32" s="273"/>
      <c r="U32" s="273"/>
      <c r="V32" s="272"/>
      <c r="W32" s="272"/>
      <c r="X32" s="272"/>
      <c r="Y32" s="272"/>
      <c r="Z32" s="272"/>
      <c r="AA32" s="272"/>
      <c r="AB32" s="272"/>
      <c r="AC32" s="274"/>
      <c r="AD32" s="272"/>
      <c r="AE32" s="272"/>
      <c r="AF32" s="272"/>
      <c r="AG32" s="272"/>
      <c r="AH32" s="273"/>
      <c r="AI32" s="273"/>
      <c r="AJ32" s="273"/>
      <c r="AK32" s="273"/>
      <c r="AL32" s="273"/>
      <c r="AM32" s="273"/>
      <c r="AN32" s="273"/>
      <c r="AO32" s="273"/>
      <c r="AP32" s="273"/>
      <c r="AQ32" s="275"/>
      <c r="AR32" s="272"/>
      <c r="AS32" s="276"/>
      <c r="AT32" s="272"/>
      <c r="AU32" s="272"/>
      <c r="AV32" s="273"/>
      <c r="AW32" s="273"/>
      <c r="AX32" s="277"/>
      <c r="AY32" s="277"/>
      <c r="AZ32" s="277"/>
      <c r="BA32" s="277"/>
      <c r="BB32" s="277"/>
      <c r="BC32" s="277"/>
      <c r="BD32" s="277"/>
      <c r="BE32" s="275"/>
    </row>
    <row r="33" spans="1:56" ht="15" customHeight="1">
      <c r="A33" s="246" t="s">
        <v>352</v>
      </c>
      <c r="B33" s="215"/>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61"/>
      <c r="AI33" s="61"/>
      <c r="AJ33" s="61"/>
      <c r="AK33" s="61"/>
      <c r="AL33" s="61"/>
      <c r="AM33" s="61"/>
      <c r="AN33" s="61"/>
      <c r="AO33" s="61"/>
      <c r="AP33" s="61"/>
      <c r="AS33" s="159"/>
      <c r="AT33" s="159"/>
      <c r="AU33" s="159"/>
    </row>
    <row r="34" spans="1:56" ht="15" customHeight="1">
      <c r="A34" s="12" t="s">
        <v>353</v>
      </c>
      <c r="F34" s="216"/>
      <c r="G34" s="216"/>
      <c r="H34" s="216"/>
      <c r="I34" s="216"/>
      <c r="J34" s="216"/>
      <c r="K34" s="216"/>
      <c r="L34" s="216"/>
      <c r="M34" s="216"/>
      <c r="N34" s="216"/>
      <c r="AH34" s="216"/>
      <c r="AI34" s="216"/>
      <c r="AJ34" s="216"/>
      <c r="AK34" s="216"/>
      <c r="AL34" s="216"/>
      <c r="AM34" s="216"/>
      <c r="AN34" s="216"/>
      <c r="AO34" s="216"/>
      <c r="AP34" s="216"/>
      <c r="AV34" s="216"/>
      <c r="AW34" s="216"/>
      <c r="AX34" s="216"/>
      <c r="AY34" s="216"/>
      <c r="AZ34" s="216"/>
      <c r="BA34" s="216"/>
      <c r="BB34" s="216"/>
      <c r="BC34" s="216"/>
      <c r="BD34" s="216"/>
    </row>
    <row r="35" spans="1:56">
      <c r="A35" s="216"/>
    </row>
  </sheetData>
  <sheetProtection algorithmName="SHA-512" hashValue="FQRsqR+73I9FcDn+1x1fgaaPLQVH3CwuK9wScFvUA+Q/dVJPjApaIad0PcNhS1MXlwRLjnOtpKZyqZ4U2bz09A==" saltValue="dTbtDJ5JEX/TWHUhLswPcg==" spinCount="100000" sheet="1" objects="1" scenarios="1" formatColumns="0" formatRows="0"/>
  <mergeCells count="5">
    <mergeCell ref="AR4:BE4"/>
    <mergeCell ref="A4:A5"/>
    <mergeCell ref="B4:O4"/>
    <mergeCell ref="P4:AC4"/>
    <mergeCell ref="AD4:AQ4"/>
  </mergeCells>
  <phoneticPr fontId="21"/>
  <printOptions horizontalCentered="1"/>
  <pageMargins left="0.19685039370078741" right="0.19685039370078741" top="0.59055118110236227" bottom="0.59055118110236227" header="0.31496062992125984" footer="0.31496062992125984"/>
  <pageSetup paperSize="9" scale="85" orientation="portrait" r:id="rId1"/>
  <headerFooter scaleWithDoc="0" alignWithMargins="0">
    <firstHeader>&amp;L&amp;"ＭＳ Ｐゴシック,太字"&amp;14-資料・国内-</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I64"/>
  <sheetViews>
    <sheetView showGridLines="0" zoomScaleNormal="100" zoomScaleSheetLayoutView="100" workbookViewId="0">
      <pane ySplit="5" topLeftCell="A11" activePane="bottomLeft" state="frozen"/>
      <selection pane="bottomLeft" activeCell="B65" sqref="B65"/>
    </sheetView>
  </sheetViews>
  <sheetFormatPr defaultColWidth="8.125" defaultRowHeight="13.5"/>
  <cols>
    <col min="1" max="1" width="0.875" style="2" customWidth="1"/>
    <col min="2" max="2" width="8.125" style="2" customWidth="1"/>
    <col min="3" max="3" width="3.125" style="2" customWidth="1"/>
    <col min="4" max="4" width="8.125" style="2" customWidth="1"/>
    <col min="5" max="5" width="0.875" style="2" customWidth="1"/>
    <col min="6" max="6" width="8.625" style="49" hidden="1" customWidth="1"/>
    <col min="7" max="7" width="8.625" style="6" hidden="1" customWidth="1"/>
    <col min="8" max="8" width="8.625" style="49" hidden="1" customWidth="1"/>
    <col min="9" max="9" width="8.625" style="6" hidden="1" customWidth="1"/>
    <col min="10" max="10" width="8.625" style="49" hidden="1" customWidth="1"/>
    <col min="11" max="11" width="8.625" style="6" hidden="1" customWidth="1"/>
    <col min="12" max="12" width="8.625" style="49" hidden="1" customWidth="1"/>
    <col min="13" max="13" width="8.625" style="6" hidden="1" customWidth="1"/>
    <col min="14" max="14" width="8.625" style="49" hidden="1" customWidth="1"/>
    <col min="15" max="15" width="8.625" style="6" hidden="1" customWidth="1"/>
    <col min="16" max="16" width="8.625" style="49" hidden="1" customWidth="1"/>
    <col min="17" max="17" width="8.625" style="6" hidden="1" customWidth="1"/>
    <col min="18" max="18" width="8.625" style="49" hidden="1" customWidth="1"/>
    <col min="19" max="19" width="8.625" style="6" hidden="1" customWidth="1"/>
    <col min="20" max="20" width="8.625" style="49" hidden="1" customWidth="1"/>
    <col min="21" max="21" width="8.625" style="6" hidden="1" customWidth="1"/>
    <col min="22" max="22" width="8.625" style="49" hidden="1" customWidth="1"/>
    <col min="23" max="23" width="8.625" style="6" hidden="1" customWidth="1"/>
    <col min="24" max="24" width="8.625" style="49" customWidth="1"/>
    <col min="25" max="25" width="8.625" style="6" customWidth="1"/>
    <col min="26" max="26" width="8.625" style="49" customWidth="1"/>
    <col min="27" max="27" width="8.625" style="6" customWidth="1"/>
    <col min="28" max="28" width="8.625" style="49" customWidth="1"/>
    <col min="29" max="29" width="8.625" style="6" customWidth="1"/>
    <col min="30" max="30" width="8.625" style="49" customWidth="1"/>
    <col min="31" max="31" width="8.625" style="6" customWidth="1"/>
    <col min="32" max="16384" width="8.125" style="2"/>
  </cols>
  <sheetData>
    <row r="1" spans="1:35" ht="24.95" customHeight="1">
      <c r="B1" s="200" t="s">
        <v>340</v>
      </c>
      <c r="C1" s="33"/>
      <c r="D1" s="6"/>
      <c r="E1" s="33"/>
      <c r="G1" s="316"/>
      <c r="I1" s="36"/>
      <c r="K1" s="316"/>
      <c r="M1" s="316"/>
      <c r="O1" s="316"/>
      <c r="Q1" s="316"/>
      <c r="S1" s="316"/>
      <c r="U1" s="316"/>
      <c r="W1" s="316"/>
      <c r="Y1" s="316"/>
      <c r="AA1" s="316"/>
      <c r="AC1" s="316"/>
      <c r="AE1" s="316"/>
    </row>
    <row r="2" spans="1:35" ht="24.95" customHeight="1">
      <c r="B2" s="201" t="s">
        <v>341</v>
      </c>
      <c r="C2" s="27"/>
      <c r="D2" s="6"/>
      <c r="E2" s="33"/>
      <c r="G2" s="316"/>
      <c r="I2" s="36"/>
      <c r="K2" s="316"/>
      <c r="M2" s="316"/>
      <c r="O2" s="316"/>
      <c r="Q2" s="316"/>
      <c r="S2" s="316"/>
      <c r="U2" s="316"/>
      <c r="W2" s="316"/>
      <c r="Y2" s="316"/>
      <c r="AA2" s="316"/>
      <c r="AC2" s="316"/>
      <c r="AE2" s="316"/>
    </row>
    <row r="3" spans="1:35" ht="15" customHeight="1" thickBot="1">
      <c r="C3" s="5"/>
      <c r="G3" s="316"/>
      <c r="I3" s="36"/>
      <c r="K3" s="316"/>
      <c r="L3" s="49" t="s">
        <v>456</v>
      </c>
      <c r="M3" s="316"/>
      <c r="O3" s="316"/>
      <c r="Q3" s="316"/>
      <c r="S3" s="316"/>
      <c r="U3" s="316"/>
      <c r="W3" s="316"/>
      <c r="Y3" s="316"/>
      <c r="AA3" s="316"/>
      <c r="AC3" s="316"/>
      <c r="AE3" s="316"/>
    </row>
    <row r="4" spans="1:35" ht="30" customHeight="1">
      <c r="A4" s="336"/>
      <c r="B4" s="567" t="s">
        <v>369</v>
      </c>
      <c r="C4" s="559"/>
      <c r="D4" s="559"/>
      <c r="E4" s="337"/>
      <c r="F4" s="558" t="s">
        <v>355</v>
      </c>
      <c r="G4" s="559"/>
      <c r="H4" s="558" t="s">
        <v>356</v>
      </c>
      <c r="I4" s="559"/>
      <c r="J4" s="558" t="s">
        <v>357</v>
      </c>
      <c r="K4" s="563"/>
      <c r="L4" s="558" t="s">
        <v>358</v>
      </c>
      <c r="M4" s="563"/>
      <c r="N4" s="558" t="s">
        <v>359</v>
      </c>
      <c r="O4" s="563"/>
      <c r="P4" s="558" t="s">
        <v>360</v>
      </c>
      <c r="Q4" s="563"/>
      <c r="R4" s="558" t="s">
        <v>361</v>
      </c>
      <c r="S4" s="559"/>
      <c r="T4" s="558" t="s">
        <v>362</v>
      </c>
      <c r="U4" s="563"/>
      <c r="V4" s="558" t="s">
        <v>363</v>
      </c>
      <c r="W4" s="563"/>
      <c r="X4" s="558" t="s">
        <v>364</v>
      </c>
      <c r="Y4" s="559"/>
      <c r="Z4" s="558" t="s">
        <v>455</v>
      </c>
      <c r="AA4" s="559"/>
      <c r="AB4" s="558" t="s">
        <v>459</v>
      </c>
      <c r="AC4" s="559"/>
      <c r="AD4" s="558" t="s">
        <v>465</v>
      </c>
      <c r="AE4" s="559"/>
    </row>
    <row r="5" spans="1:35" ht="30" customHeight="1" thickBot="1">
      <c r="A5" s="338"/>
      <c r="B5" s="568"/>
      <c r="C5" s="568"/>
      <c r="D5" s="568"/>
      <c r="E5" s="339"/>
      <c r="F5" s="340" t="s">
        <v>365</v>
      </c>
      <c r="G5" s="250" t="s">
        <v>366</v>
      </c>
      <c r="H5" s="340" t="s">
        <v>365</v>
      </c>
      <c r="I5" s="250" t="s">
        <v>366</v>
      </c>
      <c r="J5" s="340" t="s">
        <v>365</v>
      </c>
      <c r="K5" s="250" t="s">
        <v>366</v>
      </c>
      <c r="L5" s="340" t="s">
        <v>365</v>
      </c>
      <c r="M5" s="250" t="s">
        <v>366</v>
      </c>
      <c r="N5" s="340" t="s">
        <v>365</v>
      </c>
      <c r="O5" s="250" t="s">
        <v>366</v>
      </c>
      <c r="P5" s="340" t="s">
        <v>365</v>
      </c>
      <c r="Q5" s="250" t="s">
        <v>366</v>
      </c>
      <c r="R5" s="340" t="s">
        <v>365</v>
      </c>
      <c r="S5" s="250" t="s">
        <v>366</v>
      </c>
      <c r="T5" s="340" t="s">
        <v>365</v>
      </c>
      <c r="U5" s="250" t="s">
        <v>366</v>
      </c>
      <c r="V5" s="340" t="s">
        <v>365</v>
      </c>
      <c r="W5" s="250" t="s">
        <v>366</v>
      </c>
      <c r="X5" s="340" t="s">
        <v>365</v>
      </c>
      <c r="Y5" s="251" t="s">
        <v>366</v>
      </c>
      <c r="Z5" s="340" t="s">
        <v>365</v>
      </c>
      <c r="AA5" s="251" t="s">
        <v>366</v>
      </c>
      <c r="AB5" s="340" t="s">
        <v>365</v>
      </c>
      <c r="AC5" s="251" t="s">
        <v>366</v>
      </c>
      <c r="AD5" s="340" t="s">
        <v>365</v>
      </c>
      <c r="AE5" s="251" t="s">
        <v>366</v>
      </c>
    </row>
    <row r="6" spans="1:35" ht="20.100000000000001" customHeight="1">
      <c r="B6" s="341" t="s">
        <v>230</v>
      </c>
      <c r="C6" s="343" t="s">
        <v>111</v>
      </c>
      <c r="D6" s="341" t="s">
        <v>231</v>
      </c>
      <c r="E6" s="310"/>
      <c r="F6" s="326">
        <v>1818</v>
      </c>
      <c r="G6" s="317">
        <v>17.849779086892489</v>
      </c>
      <c r="H6" s="326">
        <v>3221</v>
      </c>
      <c r="I6" s="317">
        <v>28.825845713262932</v>
      </c>
      <c r="J6" s="326">
        <v>1754</v>
      </c>
      <c r="K6" s="317">
        <v>17.883360522022837</v>
      </c>
      <c r="L6" s="326">
        <v>1946</v>
      </c>
      <c r="M6" s="317">
        <v>20.128258171286717</v>
      </c>
      <c r="N6" s="326">
        <v>1606</v>
      </c>
      <c r="O6" s="316">
        <v>18.071340159783954</v>
      </c>
      <c r="P6" s="326">
        <v>1566</v>
      </c>
      <c r="Q6" s="316">
        <v>19.186473903455035</v>
      </c>
      <c r="R6" s="516">
        <v>1575</v>
      </c>
      <c r="S6" s="316">
        <v>20.3147168837869</v>
      </c>
      <c r="T6" s="327">
        <v>2115</v>
      </c>
      <c r="U6" s="320">
        <f t="shared" ref="U6:U18" si="0">T6/$T$59*100</f>
        <v>34.900990099009896</v>
      </c>
      <c r="V6" s="327">
        <v>1593</v>
      </c>
      <c r="W6" s="320">
        <f t="shared" ref="W6:W18" si="1">V6/$V$59*100</f>
        <v>29.909876079609464</v>
      </c>
      <c r="X6" s="327">
        <v>1630</v>
      </c>
      <c r="Y6" s="321">
        <f t="shared" ref="Y6:Y18" si="2">X6/$X$59*100</f>
        <v>36.310982401425704</v>
      </c>
      <c r="Z6" s="327">
        <v>1480</v>
      </c>
      <c r="AA6" s="321">
        <f t="shared" ref="AA6:AA13" si="3">Z6/$Z$59*100</f>
        <v>32.830523513753327</v>
      </c>
      <c r="AB6" s="327">
        <v>1140</v>
      </c>
      <c r="AC6" s="321">
        <f t="shared" ref="AC6:AC13" si="4">AB6/$AB$59*100</f>
        <v>31.318681318681318</v>
      </c>
      <c r="AD6" s="327">
        <v>915</v>
      </c>
      <c r="AE6" s="321">
        <f t="shared" ref="AE6:AE33" si="5">AD6/$AD$59*100</f>
        <v>25.381414701803052</v>
      </c>
      <c r="AF6" s="148"/>
      <c r="AG6" s="310"/>
      <c r="AH6" s="311"/>
      <c r="AI6" s="310"/>
    </row>
    <row r="7" spans="1:35" ht="20.100000000000001" customHeight="1">
      <c r="B7" s="341" t="s">
        <v>178</v>
      </c>
      <c r="C7" s="343" t="s">
        <v>111</v>
      </c>
      <c r="D7" s="341" t="s">
        <v>179</v>
      </c>
      <c r="E7" s="312"/>
      <c r="F7" s="326">
        <v>838</v>
      </c>
      <c r="G7" s="317">
        <v>8.2277859597447218</v>
      </c>
      <c r="H7" s="326">
        <v>1871</v>
      </c>
      <c r="I7" s="317">
        <v>16.744227671379988</v>
      </c>
      <c r="J7" s="326">
        <v>1116</v>
      </c>
      <c r="K7" s="317">
        <v>11.378466557911908</v>
      </c>
      <c r="L7" s="326">
        <v>1242</v>
      </c>
      <c r="M7" s="317">
        <v>12.846503930492345</v>
      </c>
      <c r="N7" s="326">
        <v>1100</v>
      </c>
      <c r="O7" s="316">
        <v>12.377630246427366</v>
      </c>
      <c r="P7" s="326">
        <v>906</v>
      </c>
      <c r="Q7" s="316">
        <v>11.100220534182798</v>
      </c>
      <c r="R7" s="516">
        <v>900</v>
      </c>
      <c r="S7" s="316">
        <v>11.60840964787824</v>
      </c>
      <c r="T7" s="327">
        <v>1094</v>
      </c>
      <c r="U7" s="320">
        <f t="shared" si="0"/>
        <v>18.052805280528052</v>
      </c>
      <c r="V7" s="327">
        <v>1274</v>
      </c>
      <c r="W7" s="320">
        <f t="shared" si="1"/>
        <v>23.920390536988361</v>
      </c>
      <c r="X7" s="327">
        <v>884</v>
      </c>
      <c r="Y7" s="321">
        <f t="shared" si="2"/>
        <v>19.692581866785474</v>
      </c>
      <c r="Z7" s="327">
        <v>704</v>
      </c>
      <c r="AA7" s="321">
        <f t="shared" si="3"/>
        <v>15.616681455190772</v>
      </c>
      <c r="AB7" s="327">
        <v>680</v>
      </c>
      <c r="AC7" s="321">
        <f t="shared" si="4"/>
        <v>18.681318681318682</v>
      </c>
      <c r="AD7" s="327">
        <v>600</v>
      </c>
      <c r="AE7" s="321">
        <f t="shared" si="5"/>
        <v>16.643550624133148</v>
      </c>
      <c r="AF7" s="148"/>
      <c r="AG7" s="310"/>
      <c r="AH7" s="311"/>
      <c r="AI7" s="312"/>
    </row>
    <row r="8" spans="1:35" ht="20.100000000000001" customHeight="1">
      <c r="B8" s="560" t="s">
        <v>180</v>
      </c>
      <c r="C8" s="560"/>
      <c r="D8" s="560"/>
      <c r="E8" s="151"/>
      <c r="F8" s="326">
        <v>1443</v>
      </c>
      <c r="G8" s="317">
        <v>14.167893961708394</v>
      </c>
      <c r="H8" s="326">
        <v>1125</v>
      </c>
      <c r="I8" s="317">
        <v>10.068015034902453</v>
      </c>
      <c r="J8" s="326">
        <v>1104</v>
      </c>
      <c r="K8" s="317">
        <v>11.256117455138662</v>
      </c>
      <c r="L8" s="326">
        <v>1019</v>
      </c>
      <c r="M8" s="317">
        <v>10.539925527513446</v>
      </c>
      <c r="N8" s="326">
        <v>949</v>
      </c>
      <c r="O8" s="316">
        <v>10.678519185326882</v>
      </c>
      <c r="P8" s="326">
        <v>926</v>
      </c>
      <c r="Q8" s="316">
        <v>11.345258515069835</v>
      </c>
      <c r="R8" s="516">
        <v>793</v>
      </c>
      <c r="S8" s="316">
        <v>10.228298723074939</v>
      </c>
      <c r="T8" s="327">
        <v>643</v>
      </c>
      <c r="U8" s="320">
        <f t="shared" si="0"/>
        <v>10.610561056105611</v>
      </c>
      <c r="V8" s="327">
        <v>669</v>
      </c>
      <c r="W8" s="320">
        <f t="shared" si="1"/>
        <v>12.561021404431091</v>
      </c>
      <c r="X8" s="327">
        <v>616</v>
      </c>
      <c r="Y8" s="321">
        <f t="shared" si="2"/>
        <v>13.722432613054133</v>
      </c>
      <c r="Z8" s="327">
        <v>653</v>
      </c>
      <c r="AA8" s="321">
        <f t="shared" si="3"/>
        <v>14.485359361135759</v>
      </c>
      <c r="AB8" s="327">
        <v>492</v>
      </c>
      <c r="AC8" s="321">
        <f t="shared" si="4"/>
        <v>13.516483516483516</v>
      </c>
      <c r="AD8" s="327">
        <v>442</v>
      </c>
      <c r="AE8" s="321">
        <f t="shared" si="5"/>
        <v>12.260748959778086</v>
      </c>
      <c r="AF8" s="148"/>
      <c r="AG8" s="151"/>
      <c r="AH8" s="151"/>
      <c r="AI8" s="151"/>
    </row>
    <row r="9" spans="1:35" ht="20.100000000000001" customHeight="1">
      <c r="B9" s="560" t="s">
        <v>181</v>
      </c>
      <c r="C9" s="560"/>
      <c r="D9" s="560"/>
      <c r="E9" s="151"/>
      <c r="F9" s="326">
        <v>340</v>
      </c>
      <c r="G9" s="317">
        <v>3.3382425135002456</v>
      </c>
      <c r="H9" s="326">
        <v>547</v>
      </c>
      <c r="I9" s="317">
        <v>4.8952926436370143</v>
      </c>
      <c r="J9" s="326">
        <v>350</v>
      </c>
      <c r="K9" s="317">
        <v>3.568515497553018</v>
      </c>
      <c r="L9" s="326">
        <v>300</v>
      </c>
      <c r="M9" s="317">
        <v>3.1030202730657837</v>
      </c>
      <c r="N9" s="326">
        <v>445</v>
      </c>
      <c r="O9" s="316">
        <v>5.0073140542365255</v>
      </c>
      <c r="P9" s="326">
        <v>275</v>
      </c>
      <c r="Q9" s="316">
        <v>3.3692722371967654</v>
      </c>
      <c r="R9" s="516">
        <v>272</v>
      </c>
      <c r="S9" s="316">
        <v>3.5083193602476461</v>
      </c>
      <c r="T9" s="327">
        <v>171</v>
      </c>
      <c r="U9" s="320">
        <f t="shared" si="0"/>
        <v>2.8217821782178221</v>
      </c>
      <c r="V9" s="327">
        <v>85</v>
      </c>
      <c r="W9" s="320">
        <f t="shared" si="1"/>
        <v>1.5959444235824258</v>
      </c>
      <c r="X9" s="327">
        <v>55</v>
      </c>
      <c r="Y9" s="321">
        <f t="shared" si="2"/>
        <v>1.2252171975941191</v>
      </c>
      <c r="Z9" s="327">
        <v>40</v>
      </c>
      <c r="AA9" s="321">
        <f t="shared" si="3"/>
        <v>0.88731144631765746</v>
      </c>
      <c r="AB9" s="327">
        <v>70</v>
      </c>
      <c r="AC9" s="321">
        <f t="shared" si="4"/>
        <v>1.9230769230769231</v>
      </c>
      <c r="AD9" s="327">
        <v>340</v>
      </c>
      <c r="AE9" s="321">
        <f t="shared" si="5"/>
        <v>9.4313453536754501</v>
      </c>
      <c r="AF9" s="148"/>
      <c r="AG9" s="310"/>
      <c r="AH9" s="311"/>
      <c r="AI9" s="310"/>
    </row>
    <row r="10" spans="1:35" ht="20.100000000000001" customHeight="1">
      <c r="B10" s="341" t="s">
        <v>276</v>
      </c>
      <c r="C10" s="343" t="s">
        <v>111</v>
      </c>
      <c r="D10" s="341" t="s">
        <v>277</v>
      </c>
      <c r="E10" s="310"/>
      <c r="F10" s="326">
        <v>1175</v>
      </c>
      <c r="G10" s="317">
        <v>11.536573392243495</v>
      </c>
      <c r="H10" s="326">
        <v>380</v>
      </c>
      <c r="I10" s="317">
        <v>3.4007517451226059</v>
      </c>
      <c r="J10" s="326">
        <v>872</v>
      </c>
      <c r="K10" s="317">
        <v>8.8907014681892331</v>
      </c>
      <c r="L10" s="326">
        <v>780</v>
      </c>
      <c r="M10" s="317">
        <v>8.0678527099710386</v>
      </c>
      <c r="N10" s="326">
        <v>679</v>
      </c>
      <c r="O10" s="316">
        <v>7.6403735793856189</v>
      </c>
      <c r="P10" s="326">
        <v>700</v>
      </c>
      <c r="Q10" s="316">
        <v>8.5763293310463116</v>
      </c>
      <c r="R10" s="516">
        <v>715</v>
      </c>
      <c r="S10" s="316">
        <v>9.2222365535921575</v>
      </c>
      <c r="T10" s="327">
        <v>383</v>
      </c>
      <c r="U10" s="320">
        <f t="shared" si="0"/>
        <v>6.3201320132013201</v>
      </c>
      <c r="V10" s="327">
        <v>302</v>
      </c>
      <c r="W10" s="320">
        <f t="shared" si="1"/>
        <v>5.6702966579046183</v>
      </c>
      <c r="X10" s="327">
        <v>220</v>
      </c>
      <c r="Y10" s="321">
        <f t="shared" si="2"/>
        <v>4.9008687903764763</v>
      </c>
      <c r="Z10" s="327">
        <v>220</v>
      </c>
      <c r="AA10" s="321">
        <f t="shared" si="3"/>
        <v>4.8802129547471162</v>
      </c>
      <c r="AB10" s="327">
        <v>165</v>
      </c>
      <c r="AC10" s="321">
        <f t="shared" si="4"/>
        <v>4.5329670329670328</v>
      </c>
      <c r="AD10" s="327">
        <v>321</v>
      </c>
      <c r="AE10" s="321">
        <f t="shared" si="5"/>
        <v>8.9042995839112358</v>
      </c>
      <c r="AF10" s="148"/>
      <c r="AG10" s="310"/>
      <c r="AH10" s="311"/>
      <c r="AI10" s="310"/>
    </row>
    <row r="11" spans="1:35" ht="20.100000000000001" customHeight="1">
      <c r="B11" s="341" t="s">
        <v>209</v>
      </c>
      <c r="C11" s="343" t="s">
        <v>111</v>
      </c>
      <c r="D11" s="341" t="s">
        <v>177</v>
      </c>
      <c r="E11" s="310"/>
      <c r="F11" s="326">
        <v>2806</v>
      </c>
      <c r="G11" s="317">
        <v>27.550319096710851</v>
      </c>
      <c r="H11" s="326">
        <v>2450</v>
      </c>
      <c r="I11" s="317">
        <v>21.925899409343121</v>
      </c>
      <c r="J11" s="326">
        <v>3278</v>
      </c>
      <c r="K11" s="317">
        <v>33.421696574225123</v>
      </c>
      <c r="L11" s="326">
        <v>2899</v>
      </c>
      <c r="M11" s="317">
        <v>29.98551923872569</v>
      </c>
      <c r="N11" s="326">
        <v>2800</v>
      </c>
      <c r="O11" s="316">
        <v>31.506695172724204</v>
      </c>
      <c r="P11" s="326">
        <v>2635</v>
      </c>
      <c r="Q11" s="316">
        <v>32.283753981867186</v>
      </c>
      <c r="R11" s="516">
        <v>2496</v>
      </c>
      <c r="S11" s="316">
        <v>32.200000000000003</v>
      </c>
      <c r="T11" s="327">
        <v>781</v>
      </c>
      <c r="U11" s="320">
        <f t="shared" si="0"/>
        <v>12.887788778877887</v>
      </c>
      <c r="V11" s="327">
        <v>520</v>
      </c>
      <c r="W11" s="320">
        <f t="shared" si="1"/>
        <v>9.7634247089748403</v>
      </c>
      <c r="X11" s="327">
        <v>339</v>
      </c>
      <c r="Y11" s="321">
        <f t="shared" si="2"/>
        <v>7.551793272443752</v>
      </c>
      <c r="Z11" s="327">
        <v>427</v>
      </c>
      <c r="AA11" s="321">
        <f t="shared" si="3"/>
        <v>9.4720496894409933</v>
      </c>
      <c r="AB11" s="327">
        <v>380</v>
      </c>
      <c r="AC11" s="321">
        <f t="shared" si="4"/>
        <v>10.43956043956044</v>
      </c>
      <c r="AD11" s="327">
        <v>264</v>
      </c>
      <c r="AE11" s="321">
        <f t="shared" si="5"/>
        <v>7.3231622746185856</v>
      </c>
      <c r="AF11" s="148"/>
      <c r="AG11" s="310"/>
      <c r="AH11" s="311"/>
      <c r="AI11" s="310"/>
    </row>
    <row r="12" spans="1:35" ht="20.100000000000001" customHeight="1">
      <c r="B12" s="560" t="s">
        <v>288</v>
      </c>
      <c r="C12" s="560"/>
      <c r="D12" s="560"/>
      <c r="F12" s="326"/>
      <c r="G12" s="317"/>
      <c r="H12" s="326"/>
      <c r="I12" s="317"/>
      <c r="J12" s="326"/>
      <c r="K12" s="317"/>
      <c r="L12" s="326"/>
      <c r="M12" s="317"/>
      <c r="N12" s="326"/>
      <c r="O12" s="316"/>
      <c r="P12" s="326"/>
      <c r="Q12" s="316"/>
      <c r="R12" s="516"/>
      <c r="S12" s="316"/>
      <c r="T12" s="327">
        <v>6</v>
      </c>
      <c r="U12" s="320">
        <f t="shared" si="0"/>
        <v>9.9009900990099015E-2</v>
      </c>
      <c r="V12" s="327">
        <v>216</v>
      </c>
      <c r="W12" s="320">
        <f t="shared" si="1"/>
        <v>4.0555764175741649</v>
      </c>
      <c r="X12" s="327">
        <v>153</v>
      </c>
      <c r="Y12" s="321">
        <f t="shared" si="2"/>
        <v>3.4083314769436401</v>
      </c>
      <c r="Z12" s="327">
        <v>281</v>
      </c>
      <c r="AA12" s="321">
        <f t="shared" si="3"/>
        <v>6.233362910381544</v>
      </c>
      <c r="AB12" s="327">
        <v>92</v>
      </c>
      <c r="AC12" s="321">
        <f t="shared" si="4"/>
        <v>2.5274725274725274</v>
      </c>
      <c r="AD12" s="327">
        <v>177</v>
      </c>
      <c r="AE12" s="321">
        <f t="shared" si="5"/>
        <v>4.9098474341192784</v>
      </c>
      <c r="AF12" s="148"/>
      <c r="AG12" s="310"/>
    </row>
    <row r="13" spans="1:35" ht="20.100000000000001" customHeight="1">
      <c r="B13" s="560" t="s">
        <v>252</v>
      </c>
      <c r="C13" s="560"/>
      <c r="D13" s="560"/>
      <c r="E13" s="151"/>
      <c r="F13" s="326">
        <v>7</v>
      </c>
      <c r="G13" s="317">
        <v>6.8728522336769765E-2</v>
      </c>
      <c r="H13" s="326">
        <v>41</v>
      </c>
      <c r="I13" s="317">
        <v>0.36692321460533378</v>
      </c>
      <c r="J13" s="326">
        <v>18</v>
      </c>
      <c r="K13" s="317">
        <v>0.18352365415986949</v>
      </c>
      <c r="L13" s="326">
        <v>22</v>
      </c>
      <c r="M13" s="317">
        <v>0.22755482002482413</v>
      </c>
      <c r="N13" s="326">
        <v>39</v>
      </c>
      <c r="O13" s="316">
        <v>0.43884325419151571</v>
      </c>
      <c r="P13" s="326">
        <v>120</v>
      </c>
      <c r="Q13" s="316">
        <v>1.4702278853222248</v>
      </c>
      <c r="R13" s="516">
        <v>106</v>
      </c>
      <c r="S13" s="316">
        <v>1.3672126918612151</v>
      </c>
      <c r="T13" s="327">
        <v>75</v>
      </c>
      <c r="U13" s="320">
        <f t="shared" si="0"/>
        <v>1.2376237623762376</v>
      </c>
      <c r="V13" s="327">
        <v>95</v>
      </c>
      <c r="W13" s="320">
        <f t="shared" si="1"/>
        <v>1.7837025910627111</v>
      </c>
      <c r="X13" s="327">
        <v>106</v>
      </c>
      <c r="Y13" s="321">
        <f t="shared" si="2"/>
        <v>2.3613276899086655</v>
      </c>
      <c r="Z13" s="327">
        <v>157</v>
      </c>
      <c r="AA13" s="321">
        <f t="shared" si="3"/>
        <v>3.4826974267968054</v>
      </c>
      <c r="AB13" s="327">
        <v>83</v>
      </c>
      <c r="AC13" s="321">
        <f t="shared" si="4"/>
        <v>2.2802197802197801</v>
      </c>
      <c r="AD13" s="327">
        <v>108</v>
      </c>
      <c r="AE13" s="321">
        <f t="shared" si="5"/>
        <v>2.9958391123439667</v>
      </c>
      <c r="AF13" s="148"/>
      <c r="AG13" s="151"/>
      <c r="AH13" s="151"/>
      <c r="AI13" s="151"/>
    </row>
    <row r="14" spans="1:35" ht="20.100000000000001" customHeight="1">
      <c r="B14" s="560" t="s">
        <v>253</v>
      </c>
      <c r="C14" s="560"/>
      <c r="D14" s="560"/>
      <c r="E14" s="151"/>
      <c r="F14" s="326">
        <v>93</v>
      </c>
      <c r="G14" s="317">
        <v>0.91310751104565546</v>
      </c>
      <c r="H14" s="326">
        <v>85</v>
      </c>
      <c r="I14" s="317">
        <v>0.76069446930374074</v>
      </c>
      <c r="J14" s="326">
        <v>92</v>
      </c>
      <c r="K14" s="317">
        <v>0.93800978792822187</v>
      </c>
      <c r="L14" s="326">
        <v>39</v>
      </c>
      <c r="M14" s="317">
        <v>0.40339263549855192</v>
      </c>
      <c r="N14" s="326">
        <v>59</v>
      </c>
      <c r="O14" s="316">
        <v>0.66389107685383142</v>
      </c>
      <c r="P14" s="326">
        <v>79</v>
      </c>
      <c r="Q14" s="316">
        <v>0.96790002450379808</v>
      </c>
      <c r="R14" s="516">
        <v>57</v>
      </c>
      <c r="S14" s="316">
        <v>0.73519927769895521</v>
      </c>
      <c r="T14" s="327">
        <v>45</v>
      </c>
      <c r="U14" s="320">
        <f t="shared" si="0"/>
        <v>0.74257425742574257</v>
      </c>
      <c r="V14" s="327">
        <v>52</v>
      </c>
      <c r="W14" s="320">
        <f t="shared" si="1"/>
        <v>0.97634247089748405</v>
      </c>
      <c r="X14" s="327">
        <v>21</v>
      </c>
      <c r="Y14" s="321">
        <f t="shared" si="2"/>
        <v>0.46781020271775448</v>
      </c>
      <c r="Z14" s="327"/>
      <c r="AA14" s="321"/>
      <c r="AB14" s="327"/>
      <c r="AC14" s="321"/>
      <c r="AD14" s="327">
        <v>77</v>
      </c>
      <c r="AE14" s="321">
        <f t="shared" si="5"/>
        <v>2.1359223300970873</v>
      </c>
      <c r="AF14" s="148"/>
      <c r="AG14" s="151"/>
      <c r="AH14" s="151"/>
      <c r="AI14" s="151"/>
    </row>
    <row r="15" spans="1:35" ht="20.100000000000001" customHeight="1">
      <c r="B15" s="560" t="s">
        <v>210</v>
      </c>
      <c r="C15" s="560"/>
      <c r="D15" s="560"/>
      <c r="E15" s="313"/>
      <c r="F15" s="326">
        <v>324</v>
      </c>
      <c r="G15" s="317">
        <v>3.1811487481590572</v>
      </c>
      <c r="H15" s="326">
        <v>317</v>
      </c>
      <c r="I15" s="317">
        <v>2.8369429031680689</v>
      </c>
      <c r="J15" s="326">
        <v>129</v>
      </c>
      <c r="K15" s="317">
        <v>1.3152528548123981</v>
      </c>
      <c r="L15" s="326">
        <v>107</v>
      </c>
      <c r="M15" s="317">
        <v>1.1067438973934629</v>
      </c>
      <c r="N15" s="326">
        <v>178</v>
      </c>
      <c r="O15" s="316">
        <v>2.0029256216946103</v>
      </c>
      <c r="P15" s="326">
        <v>143</v>
      </c>
      <c r="Q15" s="316">
        <v>1.752021563342318</v>
      </c>
      <c r="R15" s="516">
        <v>138</v>
      </c>
      <c r="S15" s="316">
        <v>1.7799561460079969</v>
      </c>
      <c r="T15" s="327">
        <v>115</v>
      </c>
      <c r="U15" s="320">
        <f t="shared" si="0"/>
        <v>1.8976897689768977</v>
      </c>
      <c r="V15" s="327">
        <v>81</v>
      </c>
      <c r="W15" s="320">
        <f t="shared" si="1"/>
        <v>1.5208411565903117</v>
      </c>
      <c r="X15" s="327">
        <v>122</v>
      </c>
      <c r="Y15" s="321">
        <f t="shared" si="2"/>
        <v>2.7177545110269548</v>
      </c>
      <c r="Z15" s="327">
        <v>132</v>
      </c>
      <c r="AA15" s="321">
        <f>Z15/$Z$59*100</f>
        <v>2.9281277728482697</v>
      </c>
      <c r="AB15" s="327">
        <v>81</v>
      </c>
      <c r="AC15" s="321">
        <f t="shared" ref="AC15:AC22" si="6">AB15/$AB$59*100</f>
        <v>2.2252747252747254</v>
      </c>
      <c r="AD15" s="327">
        <v>62</v>
      </c>
      <c r="AE15" s="321">
        <f t="shared" si="5"/>
        <v>1.7198335644937588</v>
      </c>
      <c r="AF15" s="148"/>
      <c r="AG15" s="310"/>
      <c r="AH15" s="311"/>
      <c r="AI15" s="310"/>
    </row>
    <row r="16" spans="1:35" ht="20.100000000000001" customHeight="1">
      <c r="B16" s="342" t="s">
        <v>183</v>
      </c>
      <c r="C16" s="343" t="s">
        <v>111</v>
      </c>
      <c r="D16" s="341" t="s">
        <v>184</v>
      </c>
      <c r="E16" s="310"/>
      <c r="F16" s="326">
        <v>416</v>
      </c>
      <c r="G16" s="317">
        <v>4.0844378988708883</v>
      </c>
      <c r="H16" s="326">
        <v>166</v>
      </c>
      <c r="I16" s="317">
        <v>1.4855915518167173</v>
      </c>
      <c r="J16" s="326">
        <v>140</v>
      </c>
      <c r="K16" s="317">
        <v>1.4274061990212072</v>
      </c>
      <c r="L16" s="326">
        <v>136</v>
      </c>
      <c r="M16" s="317">
        <v>1.4067025237898221</v>
      </c>
      <c r="N16" s="326">
        <v>133</v>
      </c>
      <c r="O16" s="316">
        <v>1.4965680207043996</v>
      </c>
      <c r="P16" s="326">
        <v>94</v>
      </c>
      <c r="Q16" s="316">
        <v>1.1516785101690761</v>
      </c>
      <c r="R16" s="516">
        <v>89</v>
      </c>
      <c r="S16" s="316">
        <v>1.1479427318457371</v>
      </c>
      <c r="T16" s="327">
        <v>87</v>
      </c>
      <c r="U16" s="320">
        <f t="shared" si="0"/>
        <v>1.4356435643564358</v>
      </c>
      <c r="V16" s="327">
        <v>95</v>
      </c>
      <c r="W16" s="320">
        <f t="shared" si="1"/>
        <v>1.7837025910627111</v>
      </c>
      <c r="X16" s="327">
        <v>68</v>
      </c>
      <c r="Y16" s="321">
        <f t="shared" si="2"/>
        <v>1.5148139897527289</v>
      </c>
      <c r="Z16" s="327">
        <v>84</v>
      </c>
      <c r="AA16" s="321">
        <f>Z16/$Z$59*100</f>
        <v>1.8633540372670807</v>
      </c>
      <c r="AB16" s="327">
        <v>60</v>
      </c>
      <c r="AC16" s="321">
        <f t="shared" si="6"/>
        <v>1.6483516483516485</v>
      </c>
      <c r="AD16" s="327">
        <v>56</v>
      </c>
      <c r="AE16" s="321">
        <f t="shared" si="5"/>
        <v>1.5533980582524272</v>
      </c>
      <c r="AF16" s="148"/>
      <c r="AG16" s="313"/>
      <c r="AH16" s="313"/>
      <c r="AI16" s="313"/>
    </row>
    <row r="17" spans="2:35" ht="20.100000000000001" customHeight="1">
      <c r="B17" s="560" t="s">
        <v>182</v>
      </c>
      <c r="C17" s="560"/>
      <c r="D17" s="560"/>
      <c r="E17" s="151"/>
      <c r="F17" s="326">
        <v>67</v>
      </c>
      <c r="G17" s="317">
        <v>0.65783014236622483</v>
      </c>
      <c r="H17" s="326">
        <v>76</v>
      </c>
      <c r="I17" s="317">
        <v>0.68015034902452121</v>
      </c>
      <c r="J17" s="326">
        <v>134</v>
      </c>
      <c r="K17" s="317">
        <v>1.3662316476345839</v>
      </c>
      <c r="L17" s="326">
        <v>180</v>
      </c>
      <c r="M17" s="317">
        <v>1.8618121638394702</v>
      </c>
      <c r="N17" s="326">
        <v>96</v>
      </c>
      <c r="O17" s="316">
        <v>1.0802295487791156</v>
      </c>
      <c r="P17" s="326">
        <v>85</v>
      </c>
      <c r="Q17" s="316">
        <v>1.0414114187699093</v>
      </c>
      <c r="R17" s="516">
        <v>29</v>
      </c>
      <c r="S17" s="316">
        <v>0.37404875532052106</v>
      </c>
      <c r="T17" s="327">
        <v>26</v>
      </c>
      <c r="U17" s="320">
        <f t="shared" si="0"/>
        <v>0.42904290429042907</v>
      </c>
      <c r="V17" s="327">
        <v>56</v>
      </c>
      <c r="W17" s="320">
        <f t="shared" si="1"/>
        <v>1.0514457378895983</v>
      </c>
      <c r="X17" s="327">
        <v>48</v>
      </c>
      <c r="Y17" s="321">
        <f t="shared" si="2"/>
        <v>1.0692804633548674</v>
      </c>
      <c r="Z17" s="327">
        <v>101</v>
      </c>
      <c r="AA17" s="321">
        <f>Z17/$Z$59*100</f>
        <v>2.2404614019520852</v>
      </c>
      <c r="AB17" s="327">
        <v>80</v>
      </c>
      <c r="AC17" s="321">
        <f t="shared" si="6"/>
        <v>2.197802197802198</v>
      </c>
      <c r="AD17" s="327">
        <v>39</v>
      </c>
      <c r="AE17" s="321">
        <f t="shared" si="5"/>
        <v>1.0818307905686546</v>
      </c>
      <c r="AF17" s="148"/>
      <c r="AG17" s="151"/>
      <c r="AH17" s="151"/>
      <c r="AI17" s="151"/>
    </row>
    <row r="18" spans="2:35" ht="20.100000000000001" customHeight="1">
      <c r="B18" s="341" t="s">
        <v>278</v>
      </c>
      <c r="C18" s="343" t="s">
        <v>111</v>
      </c>
      <c r="D18" s="341" t="s">
        <v>232</v>
      </c>
      <c r="E18" s="310"/>
      <c r="F18" s="326">
        <v>50</v>
      </c>
      <c r="G18" s="317">
        <v>0.49091801669121254</v>
      </c>
      <c r="H18" s="326">
        <v>67</v>
      </c>
      <c r="I18" s="317">
        <v>0.59960622874530167</v>
      </c>
      <c r="J18" s="326">
        <v>58</v>
      </c>
      <c r="K18" s="317">
        <v>0.59135399673735722</v>
      </c>
      <c r="L18" s="326">
        <v>110</v>
      </c>
      <c r="M18" s="317">
        <v>1.1377741001241208</v>
      </c>
      <c r="N18" s="326">
        <v>58</v>
      </c>
      <c r="O18" s="316">
        <v>0.65263868572071559</v>
      </c>
      <c r="P18" s="326">
        <v>59</v>
      </c>
      <c r="Q18" s="316">
        <v>0.72286204361676054</v>
      </c>
      <c r="R18" s="516">
        <v>29</v>
      </c>
      <c r="S18" s="316">
        <v>0.37404875532052106</v>
      </c>
      <c r="T18" s="327">
        <v>26</v>
      </c>
      <c r="U18" s="320">
        <f t="shared" si="0"/>
        <v>0.42904290429042907</v>
      </c>
      <c r="V18" s="327">
        <v>15</v>
      </c>
      <c r="W18" s="320">
        <f t="shared" si="1"/>
        <v>0.2816372512204281</v>
      </c>
      <c r="X18" s="327">
        <v>28</v>
      </c>
      <c r="Y18" s="321">
        <f t="shared" si="2"/>
        <v>0.623746936957006</v>
      </c>
      <c r="Z18" s="327">
        <v>22</v>
      </c>
      <c r="AA18" s="321">
        <f>Z18/$Z$59*100</f>
        <v>0.48802129547471162</v>
      </c>
      <c r="AB18" s="327">
        <v>13</v>
      </c>
      <c r="AC18" s="321">
        <f t="shared" si="6"/>
        <v>0.35714285714285715</v>
      </c>
      <c r="AD18" s="327">
        <v>24</v>
      </c>
      <c r="AE18" s="321">
        <f t="shared" si="5"/>
        <v>0.66574202496532597</v>
      </c>
      <c r="AF18" s="148"/>
      <c r="AG18" s="151"/>
      <c r="AH18" s="151"/>
      <c r="AI18" s="151"/>
    </row>
    <row r="19" spans="2:35" ht="20.100000000000001" customHeight="1">
      <c r="B19" s="341" t="s">
        <v>238</v>
      </c>
      <c r="C19" s="343" t="s">
        <v>111</v>
      </c>
      <c r="D19" s="341" t="s">
        <v>239</v>
      </c>
      <c r="E19" s="310"/>
      <c r="F19" s="326"/>
      <c r="G19" s="317"/>
      <c r="H19" s="326"/>
      <c r="I19" s="317"/>
      <c r="J19" s="326"/>
      <c r="K19" s="317"/>
      <c r="L19" s="326"/>
      <c r="M19" s="317"/>
      <c r="N19" s="326"/>
      <c r="O19" s="316"/>
      <c r="P19" s="326"/>
      <c r="Q19" s="316"/>
      <c r="R19" s="516"/>
      <c r="S19" s="316"/>
      <c r="T19" s="327"/>
      <c r="U19" s="320"/>
      <c r="V19" s="327"/>
      <c r="W19" s="320"/>
      <c r="X19" s="327"/>
      <c r="Y19" s="321"/>
      <c r="Z19" s="327"/>
      <c r="AA19" s="321"/>
      <c r="AB19" s="327">
        <v>11</v>
      </c>
      <c r="AC19" s="321">
        <f t="shared" si="6"/>
        <v>0.30219780219780223</v>
      </c>
      <c r="AD19" s="327">
        <v>21</v>
      </c>
      <c r="AE19" s="321">
        <f t="shared" si="5"/>
        <v>0.58252427184466016</v>
      </c>
      <c r="AF19" s="148"/>
      <c r="AG19" s="151"/>
      <c r="AH19" s="151"/>
      <c r="AI19" s="151"/>
    </row>
    <row r="20" spans="2:35" ht="20.100000000000001" customHeight="1">
      <c r="B20" s="560" t="s">
        <v>186</v>
      </c>
      <c r="C20" s="564"/>
      <c r="D20" s="564"/>
      <c r="E20" s="151"/>
      <c r="F20" s="326">
        <v>70</v>
      </c>
      <c r="G20" s="317">
        <v>0.6872852233676976</v>
      </c>
      <c r="H20" s="326">
        <v>64</v>
      </c>
      <c r="I20" s="317">
        <v>0.57275818865222838</v>
      </c>
      <c r="J20" s="326">
        <v>103</v>
      </c>
      <c r="K20" s="317">
        <v>1.0501631321370311</v>
      </c>
      <c r="L20" s="326">
        <v>116</v>
      </c>
      <c r="M20" s="317">
        <v>1.1998345055854365</v>
      </c>
      <c r="N20" s="326">
        <v>59</v>
      </c>
      <c r="O20" s="316">
        <v>0.66389107685383142</v>
      </c>
      <c r="P20" s="326">
        <v>55</v>
      </c>
      <c r="Q20" s="316">
        <v>0.67385444743935308</v>
      </c>
      <c r="R20" s="516">
        <v>56</v>
      </c>
      <c r="S20" s="316">
        <v>0.72230104475686829</v>
      </c>
      <c r="T20" s="327">
        <v>27</v>
      </c>
      <c r="U20" s="320">
        <f>T20/$T$59*100</f>
        <v>0.4455445544554455</v>
      </c>
      <c r="V20" s="327">
        <v>9</v>
      </c>
      <c r="W20" s="320">
        <f>V20/$V$59*100</f>
        <v>0.16898235073225684</v>
      </c>
      <c r="X20" s="327">
        <v>12</v>
      </c>
      <c r="Y20" s="321">
        <f>X20/$X$59*100</f>
        <v>0.26732011583871684</v>
      </c>
      <c r="Z20" s="327">
        <v>11</v>
      </c>
      <c r="AA20" s="321">
        <f>Z20/$Z$59*100</f>
        <v>0.24401064773735581</v>
      </c>
      <c r="AB20" s="327">
        <v>16</v>
      </c>
      <c r="AC20" s="321">
        <f t="shared" si="6"/>
        <v>0.43956043956043955</v>
      </c>
      <c r="AD20" s="327">
        <v>20</v>
      </c>
      <c r="AE20" s="321">
        <f t="shared" si="5"/>
        <v>0.55478502080443826</v>
      </c>
      <c r="AF20" s="148"/>
      <c r="AG20" s="151"/>
      <c r="AH20" s="151"/>
      <c r="AI20" s="151"/>
    </row>
    <row r="21" spans="2:35" ht="20.100000000000001" customHeight="1">
      <c r="B21" s="560" t="s">
        <v>167</v>
      </c>
      <c r="C21" s="560"/>
      <c r="D21" s="560"/>
      <c r="E21" s="151"/>
      <c r="F21" s="326"/>
      <c r="G21" s="317"/>
      <c r="H21" s="326">
        <v>47</v>
      </c>
      <c r="I21" s="317">
        <v>0.42061929479148025</v>
      </c>
      <c r="J21" s="326">
        <v>126</v>
      </c>
      <c r="K21" s="317">
        <v>1.2846655791190864</v>
      </c>
      <c r="L21" s="326">
        <v>95</v>
      </c>
      <c r="M21" s="317">
        <v>0.98262308647083152</v>
      </c>
      <c r="N21" s="326">
        <v>101</v>
      </c>
      <c r="O21" s="316">
        <v>1.1364915044446944</v>
      </c>
      <c r="P21" s="326">
        <v>48</v>
      </c>
      <c r="Q21" s="316">
        <v>0.5880911541288899</v>
      </c>
      <c r="R21" s="516">
        <v>66</v>
      </c>
      <c r="S21" s="316">
        <v>0.85128337417773758</v>
      </c>
      <c r="T21" s="327">
        <v>80</v>
      </c>
      <c r="U21" s="320">
        <f>T21/$T$59*100</f>
        <v>1.3201320132013201</v>
      </c>
      <c r="V21" s="327">
        <v>54</v>
      </c>
      <c r="W21" s="320">
        <f>V21/$V$59*100</f>
        <v>1.0138941043935412</v>
      </c>
      <c r="X21" s="327">
        <v>71</v>
      </c>
      <c r="Y21" s="321">
        <f>X21/$X$59*100</f>
        <v>1.5816440187124081</v>
      </c>
      <c r="Z21" s="327">
        <v>80</v>
      </c>
      <c r="AA21" s="321">
        <f>Z21/$Z$59*100</f>
        <v>1.7746228926353149</v>
      </c>
      <c r="AB21" s="327">
        <v>65</v>
      </c>
      <c r="AC21" s="321">
        <f t="shared" si="6"/>
        <v>1.7857142857142856</v>
      </c>
      <c r="AD21" s="327">
        <v>20</v>
      </c>
      <c r="AE21" s="321">
        <f t="shared" si="5"/>
        <v>0.55478502080443826</v>
      </c>
      <c r="AF21" s="148"/>
      <c r="AG21" s="151"/>
      <c r="AH21" s="151"/>
      <c r="AI21" s="151"/>
    </row>
    <row r="22" spans="2:35" ht="20.100000000000001" customHeight="1">
      <c r="B22" s="560" t="s">
        <v>187</v>
      </c>
      <c r="C22" s="560"/>
      <c r="D22" s="560"/>
      <c r="E22" s="151"/>
      <c r="F22" s="326">
        <v>64</v>
      </c>
      <c r="G22" s="317">
        <v>0.62837506136475207</v>
      </c>
      <c r="H22" s="326">
        <v>76</v>
      </c>
      <c r="I22" s="317">
        <v>0.68015034902452121</v>
      </c>
      <c r="J22" s="326">
        <v>128</v>
      </c>
      <c r="K22" s="317">
        <v>1.3050570962479608</v>
      </c>
      <c r="L22" s="326">
        <v>58</v>
      </c>
      <c r="M22" s="317">
        <v>0.59991725279271824</v>
      </c>
      <c r="N22" s="326">
        <v>66</v>
      </c>
      <c r="O22" s="316">
        <v>0.74265781478564197</v>
      </c>
      <c r="P22" s="326">
        <v>56</v>
      </c>
      <c r="Q22" s="316">
        <v>0.68610634648370494</v>
      </c>
      <c r="R22" s="516">
        <v>51</v>
      </c>
      <c r="S22" s="316">
        <v>0.65780988004643359</v>
      </c>
      <c r="T22" s="327">
        <v>52</v>
      </c>
      <c r="U22" s="320">
        <f>T22/$T$59*100</f>
        <v>0.85808580858085814</v>
      </c>
      <c r="V22" s="327">
        <v>51</v>
      </c>
      <c r="W22" s="320">
        <f>V22/$V$59*100</f>
        <v>0.95756665414945563</v>
      </c>
      <c r="X22" s="327">
        <v>41</v>
      </c>
      <c r="Y22" s="321">
        <f>X22/$X$59*100</f>
        <v>0.9133437291156159</v>
      </c>
      <c r="Z22" s="327">
        <v>34</v>
      </c>
      <c r="AA22" s="321">
        <f>Z22/$Z$59*100</f>
        <v>0.75421472937000889</v>
      </c>
      <c r="AB22" s="327">
        <v>32</v>
      </c>
      <c r="AC22" s="321">
        <f t="shared" si="6"/>
        <v>0.87912087912087911</v>
      </c>
      <c r="AD22" s="327">
        <v>20</v>
      </c>
      <c r="AE22" s="321">
        <f t="shared" si="5"/>
        <v>0.55478502080443826</v>
      </c>
      <c r="AF22" s="148"/>
      <c r="AG22" s="151"/>
      <c r="AH22" s="151"/>
      <c r="AI22" s="151"/>
    </row>
    <row r="23" spans="2:35" ht="20.100000000000001" customHeight="1">
      <c r="B23" s="341" t="s">
        <v>236</v>
      </c>
      <c r="C23" s="343" t="s">
        <v>111</v>
      </c>
      <c r="D23" s="341" t="s">
        <v>237</v>
      </c>
      <c r="E23" s="310"/>
      <c r="F23" s="326"/>
      <c r="G23" s="317"/>
      <c r="H23" s="326"/>
      <c r="I23" s="317"/>
      <c r="J23" s="326">
        <v>22</v>
      </c>
      <c r="K23" s="317">
        <v>0.22430668841761828</v>
      </c>
      <c r="L23" s="326">
        <v>11</v>
      </c>
      <c r="M23" s="317">
        <v>0.11377741001241207</v>
      </c>
      <c r="N23" s="326">
        <v>26</v>
      </c>
      <c r="O23" s="316">
        <v>0.29256216946101044</v>
      </c>
      <c r="P23" s="326">
        <v>12</v>
      </c>
      <c r="Q23" s="316">
        <v>0.14702278853222248</v>
      </c>
      <c r="R23" s="516">
        <v>3</v>
      </c>
      <c r="S23" s="316">
        <v>3.8694698826260802E-2</v>
      </c>
      <c r="T23" s="327"/>
      <c r="U23" s="320"/>
      <c r="V23" s="327"/>
      <c r="W23" s="320"/>
      <c r="X23" s="327"/>
      <c r="Y23" s="321"/>
      <c r="Z23" s="327"/>
      <c r="AA23" s="321"/>
      <c r="AB23" s="327"/>
      <c r="AC23" s="321"/>
      <c r="AD23" s="327">
        <v>18</v>
      </c>
      <c r="AE23" s="321">
        <f t="shared" si="5"/>
        <v>0.49930651872399445</v>
      </c>
      <c r="AF23" s="148"/>
      <c r="AG23" s="310"/>
      <c r="AH23" s="311"/>
      <c r="AI23" s="310"/>
    </row>
    <row r="24" spans="2:35" ht="20.100000000000001" customHeight="1">
      <c r="B24" s="560" t="s">
        <v>185</v>
      </c>
      <c r="C24" s="560"/>
      <c r="D24" s="560"/>
      <c r="E24" s="151"/>
      <c r="F24" s="326">
        <v>55</v>
      </c>
      <c r="G24" s="317">
        <v>0.54000981836033379</v>
      </c>
      <c r="H24" s="326">
        <v>111</v>
      </c>
      <c r="I24" s="317">
        <v>0.99337748344370869</v>
      </c>
      <c r="J24" s="326">
        <v>76</v>
      </c>
      <c r="K24" s="317">
        <v>0.77487765089722682</v>
      </c>
      <c r="L24" s="326">
        <v>134</v>
      </c>
      <c r="M24" s="317">
        <v>1.3860157219693834</v>
      </c>
      <c r="N24" s="326">
        <v>52</v>
      </c>
      <c r="O24" s="316">
        <v>0.58512433892202087</v>
      </c>
      <c r="P24" s="326">
        <v>40</v>
      </c>
      <c r="Q24" s="316">
        <v>0.49007596177407498</v>
      </c>
      <c r="R24" s="516">
        <v>46</v>
      </c>
      <c r="S24" s="316">
        <v>0.593318715335999</v>
      </c>
      <c r="T24" s="327"/>
      <c r="U24" s="320"/>
      <c r="V24" s="327"/>
      <c r="W24" s="320"/>
      <c r="X24" s="327"/>
      <c r="Y24" s="321"/>
      <c r="Z24" s="327"/>
      <c r="AA24" s="321"/>
      <c r="AB24" s="327"/>
      <c r="AC24" s="321"/>
      <c r="AD24" s="327">
        <v>14</v>
      </c>
      <c r="AE24" s="321">
        <f t="shared" si="5"/>
        <v>0.38834951456310679</v>
      </c>
      <c r="AF24" s="148"/>
      <c r="AG24" s="310"/>
      <c r="AH24" s="311"/>
      <c r="AI24" s="310"/>
    </row>
    <row r="25" spans="2:35" ht="20.100000000000001" customHeight="1">
      <c r="B25" s="560" t="s">
        <v>469</v>
      </c>
      <c r="C25" s="560"/>
      <c r="D25" s="560"/>
      <c r="E25" s="310"/>
      <c r="F25" s="326"/>
      <c r="G25" s="317"/>
      <c r="H25" s="326"/>
      <c r="I25" s="317"/>
      <c r="J25" s="326"/>
      <c r="K25" s="317"/>
      <c r="L25" s="326"/>
      <c r="M25" s="317"/>
      <c r="N25" s="326"/>
      <c r="O25" s="316"/>
      <c r="P25" s="326"/>
      <c r="Q25" s="316"/>
      <c r="R25" s="516">
        <v>18</v>
      </c>
      <c r="S25" s="316">
        <v>0.2321681929575648</v>
      </c>
      <c r="T25" s="327">
        <v>155</v>
      </c>
      <c r="U25" s="320">
        <f>T25/$T$59*100</f>
        <v>2.557755775577558</v>
      </c>
      <c r="V25" s="327">
        <v>60</v>
      </c>
      <c r="W25" s="320">
        <f>V25/$V$59*100</f>
        <v>1.1265490048817124</v>
      </c>
      <c r="X25" s="327">
        <v>4</v>
      </c>
      <c r="Y25" s="321">
        <f>X25/$X$59*100</f>
        <v>8.910670527957229E-2</v>
      </c>
      <c r="Z25" s="327">
        <v>2</v>
      </c>
      <c r="AA25" s="321">
        <f>Z25/$Z$59*100</f>
        <v>4.4365572315882874E-2</v>
      </c>
      <c r="AB25" s="327">
        <v>8</v>
      </c>
      <c r="AC25" s="321">
        <f>AB25/$AB$59*100</f>
        <v>0.21978021978021978</v>
      </c>
      <c r="AD25" s="327">
        <v>11</v>
      </c>
      <c r="AE25" s="321">
        <f t="shared" si="5"/>
        <v>0.30513176144244109</v>
      </c>
      <c r="AF25" s="148"/>
      <c r="AG25" s="151"/>
      <c r="AH25" s="151"/>
      <c r="AI25" s="151"/>
    </row>
    <row r="26" spans="2:35" ht="20.100000000000001" customHeight="1">
      <c r="B26" s="560" t="s">
        <v>466</v>
      </c>
      <c r="C26" s="560"/>
      <c r="D26" s="560"/>
      <c r="E26" s="151"/>
      <c r="F26" s="326"/>
      <c r="G26" s="317"/>
      <c r="H26" s="326"/>
      <c r="I26" s="317"/>
      <c r="J26" s="326"/>
      <c r="K26" s="317"/>
      <c r="L26" s="326"/>
      <c r="M26" s="317"/>
      <c r="N26" s="326"/>
      <c r="O26" s="316"/>
      <c r="P26" s="326"/>
      <c r="Q26" s="316"/>
      <c r="R26" s="516"/>
      <c r="S26" s="316"/>
      <c r="T26" s="327"/>
      <c r="U26" s="320"/>
      <c r="V26" s="327"/>
      <c r="W26" s="320"/>
      <c r="X26" s="327"/>
      <c r="Y26" s="321"/>
      <c r="Z26" s="327"/>
      <c r="AA26" s="321"/>
      <c r="AB26" s="327"/>
      <c r="AC26" s="321"/>
      <c r="AD26" s="327">
        <v>11</v>
      </c>
      <c r="AE26" s="321">
        <f t="shared" si="5"/>
        <v>0.30513176144244109</v>
      </c>
      <c r="AF26" s="148"/>
      <c r="AG26" s="151"/>
      <c r="AH26" s="151"/>
      <c r="AI26" s="151"/>
    </row>
    <row r="27" spans="2:35" ht="20.100000000000001" customHeight="1">
      <c r="B27" s="341" t="s">
        <v>227</v>
      </c>
      <c r="C27" s="343" t="s">
        <v>228</v>
      </c>
      <c r="D27" s="341" t="s">
        <v>190</v>
      </c>
      <c r="E27" s="310"/>
      <c r="F27" s="326"/>
      <c r="G27" s="317"/>
      <c r="H27" s="326"/>
      <c r="I27" s="317"/>
      <c r="J27" s="326"/>
      <c r="K27" s="317"/>
      <c r="L27" s="326"/>
      <c r="M27" s="317"/>
      <c r="N27" s="326"/>
      <c r="O27" s="316"/>
      <c r="P27" s="326"/>
      <c r="Q27" s="316"/>
      <c r="R27" s="516">
        <v>6</v>
      </c>
      <c r="S27" s="316">
        <v>7.7389397652521605E-2</v>
      </c>
      <c r="T27" s="327">
        <v>6</v>
      </c>
      <c r="U27" s="320">
        <f>T27/$T$59*100</f>
        <v>9.9009900990099015E-2</v>
      </c>
      <c r="V27" s="327">
        <v>11</v>
      </c>
      <c r="W27" s="320">
        <f>V27/$V$59*100</f>
        <v>0.20653398422831393</v>
      </c>
      <c r="X27" s="327">
        <v>10</v>
      </c>
      <c r="Y27" s="321">
        <f>X27/$X$59*100</f>
        <v>0.22276676319893074</v>
      </c>
      <c r="Z27" s="327">
        <v>7</v>
      </c>
      <c r="AA27" s="321">
        <f>Z27/$Z$59*100</f>
        <v>0.15527950310559005</v>
      </c>
      <c r="AB27" s="327">
        <v>5</v>
      </c>
      <c r="AC27" s="321">
        <f>AB27/$AB$59*100</f>
        <v>0.13736263736263737</v>
      </c>
      <c r="AD27" s="327">
        <v>10</v>
      </c>
      <c r="AE27" s="321">
        <f t="shared" si="5"/>
        <v>0.27739251040221913</v>
      </c>
      <c r="AF27" s="148"/>
      <c r="AG27" s="310"/>
      <c r="AH27" s="311"/>
      <c r="AI27" s="310"/>
    </row>
    <row r="28" spans="2:35" ht="20.100000000000001" customHeight="1">
      <c r="B28" s="560" t="s">
        <v>251</v>
      </c>
      <c r="C28" s="560"/>
      <c r="D28" s="560"/>
      <c r="E28" s="151"/>
      <c r="F28" s="326">
        <v>15</v>
      </c>
      <c r="G28" s="317">
        <v>0.14727540500736377</v>
      </c>
      <c r="H28" s="326">
        <v>17</v>
      </c>
      <c r="I28" s="317">
        <v>0.15213889386074816</v>
      </c>
      <c r="J28" s="326">
        <v>20</v>
      </c>
      <c r="K28" s="317">
        <v>0.2039151712887439</v>
      </c>
      <c r="L28" s="326">
        <v>39</v>
      </c>
      <c r="M28" s="317">
        <v>0.40339263549855192</v>
      </c>
      <c r="N28" s="326">
        <v>49</v>
      </c>
      <c r="O28" s="316">
        <v>0.55136716552267362</v>
      </c>
      <c r="P28" s="326">
        <v>29</v>
      </c>
      <c r="Q28" s="316">
        <v>0.35530507228620434</v>
      </c>
      <c r="R28" s="516">
        <v>14</v>
      </c>
      <c r="S28" s="316">
        <v>0.18057526118921707</v>
      </c>
      <c r="T28" s="327">
        <v>25</v>
      </c>
      <c r="U28" s="320">
        <f>T28/$T$59*100</f>
        <v>0.41254125412541248</v>
      </c>
      <c r="V28" s="327">
        <v>24</v>
      </c>
      <c r="W28" s="320">
        <f>V28/$V$59*100</f>
        <v>0.45061960195268491</v>
      </c>
      <c r="X28" s="327">
        <v>17</v>
      </c>
      <c r="Y28" s="321">
        <f>X28/$X$59*100</f>
        <v>0.37870349743818221</v>
      </c>
      <c r="Z28" s="327">
        <v>28</v>
      </c>
      <c r="AA28" s="321">
        <f>Z28/$Z$59*100</f>
        <v>0.6211180124223602</v>
      </c>
      <c r="AB28" s="327">
        <v>19</v>
      </c>
      <c r="AC28" s="321">
        <f>AB28/$AB$59*100</f>
        <v>0.5219780219780219</v>
      </c>
      <c r="AD28" s="327">
        <v>8</v>
      </c>
      <c r="AE28" s="321">
        <f t="shared" si="5"/>
        <v>0.2219140083217753</v>
      </c>
      <c r="AF28" s="148"/>
      <c r="AG28" s="151"/>
      <c r="AH28" s="151"/>
      <c r="AI28" s="151"/>
    </row>
    <row r="29" spans="2:35" ht="20.100000000000001" customHeight="1">
      <c r="B29" s="560" t="s">
        <v>169</v>
      </c>
      <c r="C29" s="560"/>
      <c r="D29" s="560"/>
      <c r="E29" s="151"/>
      <c r="F29" s="326">
        <v>33</v>
      </c>
      <c r="G29" s="317">
        <v>0.32400589101620031</v>
      </c>
      <c r="H29" s="326">
        <v>42</v>
      </c>
      <c r="I29" s="317">
        <v>0.37587256130302488</v>
      </c>
      <c r="J29" s="326">
        <v>20</v>
      </c>
      <c r="K29" s="317">
        <v>0.2039151712887439</v>
      </c>
      <c r="L29" s="326">
        <v>32</v>
      </c>
      <c r="M29" s="317">
        <v>0.33098882912701694</v>
      </c>
      <c r="N29" s="326">
        <v>12</v>
      </c>
      <c r="O29" s="316">
        <v>0.13502869359738945</v>
      </c>
      <c r="P29" s="326">
        <v>8</v>
      </c>
      <c r="Q29" s="316">
        <v>9.8015192354814984E-2</v>
      </c>
      <c r="R29" s="516">
        <v>8</v>
      </c>
      <c r="S29" s="316">
        <v>0.10318586353669547</v>
      </c>
      <c r="T29" s="327">
        <v>8</v>
      </c>
      <c r="U29" s="320">
        <f>T29/$T$59*100</f>
        <v>0.132013201320132</v>
      </c>
      <c r="V29" s="327">
        <v>8</v>
      </c>
      <c r="W29" s="320">
        <f>V29/$V$59*100</f>
        <v>0.15020653398422831</v>
      </c>
      <c r="X29" s="327">
        <v>8</v>
      </c>
      <c r="Y29" s="321">
        <f>X29/$X$59*100</f>
        <v>0.17821341055914458</v>
      </c>
      <c r="Z29" s="327">
        <v>8</v>
      </c>
      <c r="AA29" s="321">
        <f>Z29/$Z$59*100</f>
        <v>0.1774622892635315</v>
      </c>
      <c r="AB29" s="327">
        <v>8</v>
      </c>
      <c r="AC29" s="321">
        <f>AB29/$AB$59*100</f>
        <v>0.21978021978021978</v>
      </c>
      <c r="AD29" s="327">
        <v>8</v>
      </c>
      <c r="AE29" s="321">
        <f t="shared" si="5"/>
        <v>0.2219140083217753</v>
      </c>
      <c r="AF29" s="149"/>
      <c r="AG29" s="151"/>
      <c r="AH29" s="151"/>
      <c r="AI29" s="151"/>
    </row>
    <row r="30" spans="2:35" ht="20.100000000000001" customHeight="1">
      <c r="B30" s="341" t="s">
        <v>467</v>
      </c>
      <c r="C30" s="341" t="s">
        <v>111</v>
      </c>
      <c r="D30" s="341" t="s">
        <v>468</v>
      </c>
      <c r="E30" s="151"/>
      <c r="F30" s="326"/>
      <c r="G30" s="317"/>
      <c r="H30" s="326"/>
      <c r="I30" s="317"/>
      <c r="J30" s="326"/>
      <c r="K30" s="317"/>
      <c r="L30" s="326"/>
      <c r="M30" s="317"/>
      <c r="N30" s="326"/>
      <c r="O30" s="316"/>
      <c r="P30" s="326"/>
      <c r="Q30" s="316"/>
      <c r="R30" s="516"/>
      <c r="S30" s="316"/>
      <c r="T30" s="327"/>
      <c r="U30" s="320"/>
      <c r="V30" s="327"/>
      <c r="W30" s="320"/>
      <c r="X30" s="327"/>
      <c r="Y30" s="321"/>
      <c r="Z30" s="327"/>
      <c r="AA30" s="321"/>
      <c r="AB30" s="327"/>
      <c r="AC30" s="321"/>
      <c r="AD30" s="327">
        <v>7</v>
      </c>
      <c r="AE30" s="321">
        <f t="shared" si="5"/>
        <v>0.1941747572815534</v>
      </c>
      <c r="AF30" s="149"/>
      <c r="AG30" s="151"/>
      <c r="AH30" s="151"/>
      <c r="AI30" s="151"/>
    </row>
    <row r="31" spans="2:35" ht="20.100000000000001" customHeight="1">
      <c r="B31" s="560" t="s">
        <v>171</v>
      </c>
      <c r="C31" s="560"/>
      <c r="D31" s="560"/>
      <c r="E31" s="151"/>
      <c r="F31" s="326"/>
      <c r="G31" s="317"/>
      <c r="H31" s="326"/>
      <c r="I31" s="317"/>
      <c r="J31" s="326">
        <v>4</v>
      </c>
      <c r="K31" s="317">
        <v>4.0783034257748776E-2</v>
      </c>
      <c r="L31" s="326">
        <v>4</v>
      </c>
      <c r="M31" s="317">
        <v>4.1373603640877117E-2</v>
      </c>
      <c r="N31" s="326">
        <v>15</v>
      </c>
      <c r="O31" s="316">
        <v>0.16878586699673681</v>
      </c>
      <c r="P31" s="326">
        <v>10</v>
      </c>
      <c r="Q31" s="316">
        <v>0.12251899044351874</v>
      </c>
      <c r="R31" s="516">
        <v>6</v>
      </c>
      <c r="S31" s="316">
        <v>7.7389397652521605E-2</v>
      </c>
      <c r="T31" s="327">
        <v>7</v>
      </c>
      <c r="U31" s="320">
        <f>T31/$T$59*100</f>
        <v>0.11551155115511551</v>
      </c>
      <c r="V31" s="327">
        <v>10</v>
      </c>
      <c r="W31" s="320">
        <f>V31/$V$59*100</f>
        <v>0.1877581674802854</v>
      </c>
      <c r="X31" s="327">
        <v>10</v>
      </c>
      <c r="Y31" s="321">
        <f>X31/$X$59*100</f>
        <v>0.22276676319893074</v>
      </c>
      <c r="Z31" s="327">
        <v>10</v>
      </c>
      <c r="AA31" s="321">
        <f>Z31/$Z$59*100</f>
        <v>0.22182786157941436</v>
      </c>
      <c r="AB31" s="327">
        <v>6</v>
      </c>
      <c r="AC31" s="321">
        <f>AB31/$AB$59*100</f>
        <v>0.16483516483516483</v>
      </c>
      <c r="AD31" s="327">
        <v>6</v>
      </c>
      <c r="AE31" s="321">
        <f t="shared" si="5"/>
        <v>0.16643550624133149</v>
      </c>
      <c r="AF31" s="148"/>
      <c r="AG31" s="310"/>
      <c r="AH31" s="311"/>
      <c r="AI31" s="310"/>
    </row>
    <row r="32" spans="2:35" ht="20.100000000000001" customHeight="1">
      <c r="B32" s="341" t="s">
        <v>227</v>
      </c>
      <c r="C32" s="343" t="s">
        <v>111</v>
      </c>
      <c r="D32" s="342" t="s">
        <v>199</v>
      </c>
      <c r="E32" s="310"/>
      <c r="F32" s="326"/>
      <c r="G32" s="317"/>
      <c r="H32" s="326"/>
      <c r="I32" s="317"/>
      <c r="J32" s="326"/>
      <c r="K32" s="317"/>
      <c r="L32" s="326"/>
      <c r="M32" s="317"/>
      <c r="N32" s="326"/>
      <c r="O32" s="316"/>
      <c r="P32" s="326">
        <v>27</v>
      </c>
      <c r="Q32" s="316">
        <v>0.33080127419750061</v>
      </c>
      <c r="R32" s="516">
        <v>26</v>
      </c>
      <c r="S32" s="316">
        <v>0.33535405649426026</v>
      </c>
      <c r="T32" s="327">
        <v>10</v>
      </c>
      <c r="U32" s="320">
        <f>T32/$T$59*100</f>
        <v>0.16501650165016502</v>
      </c>
      <c r="V32" s="327">
        <v>10</v>
      </c>
      <c r="W32" s="320">
        <f>V32/$V$59*100</f>
        <v>0.1877581674802854</v>
      </c>
      <c r="X32" s="327">
        <v>5</v>
      </c>
      <c r="Y32" s="321">
        <f>X32/$X$59*100</f>
        <v>0.11138338159946537</v>
      </c>
      <c r="Z32" s="327">
        <v>6</v>
      </c>
      <c r="AA32" s="321">
        <f>Z32/$Z$59*100</f>
        <v>0.13309671694764863</v>
      </c>
      <c r="AB32" s="327">
        <v>10</v>
      </c>
      <c r="AC32" s="321">
        <f>AB32/$AB$59*100</f>
        <v>0.27472527472527475</v>
      </c>
      <c r="AD32" s="327">
        <v>4</v>
      </c>
      <c r="AE32" s="321">
        <f t="shared" si="5"/>
        <v>0.11095700416088765</v>
      </c>
      <c r="AF32" s="148"/>
      <c r="AG32" s="151"/>
      <c r="AH32" s="151"/>
      <c r="AI32" s="151"/>
    </row>
    <row r="33" spans="2:35" ht="20.100000000000001" customHeight="1">
      <c r="B33" s="341" t="s">
        <v>279</v>
      </c>
      <c r="C33" s="343" t="s">
        <v>111</v>
      </c>
      <c r="D33" s="341" t="s">
        <v>229</v>
      </c>
      <c r="E33" s="310"/>
      <c r="F33" s="326"/>
      <c r="G33" s="317"/>
      <c r="H33" s="326"/>
      <c r="I33" s="317"/>
      <c r="J33" s="326">
        <v>4</v>
      </c>
      <c r="K33" s="317">
        <v>4.0783034257748776E-2</v>
      </c>
      <c r="L33" s="326">
        <v>8</v>
      </c>
      <c r="M33" s="317">
        <v>8.2747207281754234E-2</v>
      </c>
      <c r="N33" s="326">
        <v>12</v>
      </c>
      <c r="O33" s="316">
        <v>0.13502869359738945</v>
      </c>
      <c r="P33" s="326">
        <v>8</v>
      </c>
      <c r="Q33" s="316">
        <v>9.8015192354814984E-2</v>
      </c>
      <c r="R33" s="516">
        <v>8</v>
      </c>
      <c r="S33" s="316">
        <v>0.10318586353669547</v>
      </c>
      <c r="T33" s="327">
        <v>5</v>
      </c>
      <c r="U33" s="320">
        <f>T33/$T$59*100</f>
        <v>8.2508250825082508E-2</v>
      </c>
      <c r="V33" s="327">
        <v>4</v>
      </c>
      <c r="W33" s="320">
        <f>V33/$V$59*100</f>
        <v>7.5103266992114157E-2</v>
      </c>
      <c r="X33" s="327">
        <v>3</v>
      </c>
      <c r="Y33" s="321">
        <f>X33/$X$59*100</f>
        <v>6.6830028959679211E-2</v>
      </c>
      <c r="Z33" s="327">
        <v>3</v>
      </c>
      <c r="AA33" s="321">
        <f>Z33/$Z$59*100</f>
        <v>6.6548358473824315E-2</v>
      </c>
      <c r="AB33" s="327">
        <v>3</v>
      </c>
      <c r="AC33" s="321">
        <f>AB33/$AB$59*100</f>
        <v>8.2417582417582416E-2</v>
      </c>
      <c r="AD33" s="327">
        <v>2</v>
      </c>
      <c r="AE33" s="321">
        <f t="shared" si="5"/>
        <v>5.5478502080443824E-2</v>
      </c>
      <c r="AF33" s="148"/>
      <c r="AG33" s="310"/>
      <c r="AH33" s="311"/>
      <c r="AI33" s="310"/>
    </row>
    <row r="34" spans="2:35" ht="20.100000000000001" customHeight="1">
      <c r="B34" s="560" t="s">
        <v>289</v>
      </c>
      <c r="C34" s="560"/>
      <c r="D34" s="560"/>
      <c r="E34" s="310"/>
      <c r="F34" s="326"/>
      <c r="G34" s="317"/>
      <c r="H34" s="326"/>
      <c r="I34" s="317"/>
      <c r="J34" s="326"/>
      <c r="K34" s="317"/>
      <c r="L34" s="326"/>
      <c r="M34" s="317"/>
      <c r="N34" s="326"/>
      <c r="O34" s="316"/>
      <c r="P34" s="326"/>
      <c r="Q34" s="316"/>
      <c r="R34" s="516"/>
      <c r="S34" s="316"/>
      <c r="T34" s="327">
        <v>12</v>
      </c>
      <c r="U34" s="320">
        <f>T34/$T$59*100</f>
        <v>0.19801980198019803</v>
      </c>
      <c r="V34" s="327">
        <v>12</v>
      </c>
      <c r="W34" s="320">
        <f>V34/$V$59*100</f>
        <v>0.22530980097634246</v>
      </c>
      <c r="X34" s="327">
        <v>9</v>
      </c>
      <c r="Y34" s="321">
        <f>X34/$X$59*100</f>
        <v>0.20049008687903763</v>
      </c>
      <c r="Z34" s="327">
        <v>18</v>
      </c>
      <c r="AA34" s="321">
        <f>Z34/$Z$59*100</f>
        <v>0.39929015084294583</v>
      </c>
      <c r="AB34" s="327">
        <v>81</v>
      </c>
      <c r="AC34" s="321">
        <f>AB34/$AB$59*100</f>
        <v>2.2252747252747254</v>
      </c>
      <c r="AD34" s="327"/>
      <c r="AE34" s="321"/>
      <c r="AF34" s="148"/>
      <c r="AG34" s="314"/>
      <c r="AH34" s="311"/>
      <c r="AI34" s="310"/>
    </row>
    <row r="35" spans="2:35" ht="20.100000000000001" customHeight="1">
      <c r="B35" s="560" t="s">
        <v>168</v>
      </c>
      <c r="C35" s="560"/>
      <c r="D35" s="560"/>
      <c r="E35" s="151"/>
      <c r="F35" s="326"/>
      <c r="G35" s="317"/>
      <c r="H35" s="326">
        <v>92</v>
      </c>
      <c r="I35" s="317">
        <v>0.8233398961875783</v>
      </c>
      <c r="J35" s="326">
        <v>31</v>
      </c>
      <c r="K35" s="317">
        <v>0.31606851549755305</v>
      </c>
      <c r="L35" s="326">
        <v>26</v>
      </c>
      <c r="M35" s="317">
        <v>0.26892842366570124</v>
      </c>
      <c r="N35" s="326">
        <v>60</v>
      </c>
      <c r="O35" s="316">
        <v>0.67514346798694724</v>
      </c>
      <c r="P35" s="326">
        <v>30</v>
      </c>
      <c r="Q35" s="316">
        <v>0.3675569713305562</v>
      </c>
      <c r="R35" s="516">
        <v>66</v>
      </c>
      <c r="S35" s="316">
        <v>0.85128337417773758</v>
      </c>
      <c r="T35" s="327">
        <v>60</v>
      </c>
      <c r="U35" s="320">
        <f>T35/$T$59*100</f>
        <v>0.99009900990099009</v>
      </c>
      <c r="V35" s="327">
        <v>20</v>
      </c>
      <c r="W35" s="320">
        <f>V35/$V$59*100</f>
        <v>0.3755163349605708</v>
      </c>
      <c r="X35" s="327"/>
      <c r="Y35" s="321"/>
      <c r="Z35" s="327"/>
      <c r="AA35" s="321"/>
      <c r="AB35" s="327">
        <v>40</v>
      </c>
      <c r="AC35" s="321">
        <f>AB35/$AB$59*100</f>
        <v>1.098901098901099</v>
      </c>
      <c r="AD35" s="327"/>
      <c r="AE35" s="321"/>
      <c r="AF35" s="148"/>
      <c r="AG35" s="151"/>
      <c r="AH35" s="151"/>
      <c r="AI35" s="151"/>
    </row>
    <row r="36" spans="2:35" ht="20.100000000000001" customHeight="1">
      <c r="B36" s="566" t="s">
        <v>245</v>
      </c>
      <c r="C36" s="566"/>
      <c r="D36" s="566"/>
      <c r="E36" s="151"/>
      <c r="F36" s="519"/>
      <c r="G36" s="317"/>
      <c r="H36" s="519"/>
      <c r="I36" s="317"/>
      <c r="J36" s="519">
        <v>3</v>
      </c>
      <c r="K36" s="317">
        <v>3.0587275693311582E-2</v>
      </c>
      <c r="L36" s="519"/>
      <c r="M36" s="317"/>
      <c r="N36" s="519"/>
      <c r="O36" s="316"/>
      <c r="P36" s="519"/>
      <c r="Q36" s="316"/>
      <c r="R36" s="516"/>
      <c r="S36" s="316"/>
      <c r="T36" s="516"/>
      <c r="U36" s="520"/>
      <c r="V36" s="516"/>
      <c r="W36" s="520"/>
      <c r="X36" s="516">
        <v>9</v>
      </c>
      <c r="Y36" s="521">
        <f>X36/$X$59*100</f>
        <v>0.20049008687903763</v>
      </c>
      <c r="Z36" s="516"/>
      <c r="AA36" s="521"/>
      <c r="AB36" s="516"/>
      <c r="AC36" s="521"/>
      <c r="AD36" s="516"/>
      <c r="AE36" s="521"/>
      <c r="AF36" s="522"/>
      <c r="AG36" s="523"/>
      <c r="AH36" s="311"/>
      <c r="AI36" s="310"/>
    </row>
    <row r="37" spans="2:35" ht="20.100000000000001" hidden="1" customHeight="1">
      <c r="B37" s="560" t="s">
        <v>114</v>
      </c>
      <c r="C37" s="560"/>
      <c r="D37" s="560"/>
      <c r="E37" s="151"/>
      <c r="F37" s="326">
        <v>36</v>
      </c>
      <c r="G37" s="317">
        <v>0.35346097201767307</v>
      </c>
      <c r="H37" s="326">
        <v>53</v>
      </c>
      <c r="I37" s="317">
        <v>0.4743153749776266</v>
      </c>
      <c r="J37" s="326">
        <v>42</v>
      </c>
      <c r="K37" s="317">
        <v>0.42822185970636217</v>
      </c>
      <c r="L37" s="326">
        <v>43</v>
      </c>
      <c r="M37" s="317">
        <v>0.44476623913942903</v>
      </c>
      <c r="N37" s="326">
        <v>44</v>
      </c>
      <c r="O37" s="316">
        <v>0.49510520985709466</v>
      </c>
      <c r="P37" s="326">
        <v>46</v>
      </c>
      <c r="Q37" s="316">
        <v>0.56358735604018617</v>
      </c>
      <c r="R37" s="516">
        <v>37</v>
      </c>
      <c r="S37" s="316">
        <v>0.47723461885721657</v>
      </c>
      <c r="T37" s="327">
        <v>17</v>
      </c>
      <c r="U37" s="320">
        <f>T37/$T$59*100</f>
        <v>0.28052805280528054</v>
      </c>
      <c r="V37" s="327"/>
      <c r="W37" s="320"/>
      <c r="X37" s="327"/>
      <c r="Y37" s="321"/>
      <c r="Z37" s="327"/>
      <c r="AA37" s="321"/>
      <c r="AB37" s="327"/>
      <c r="AC37" s="321"/>
      <c r="AD37" s="327"/>
      <c r="AE37" s="321"/>
      <c r="AF37" s="149"/>
      <c r="AG37" s="310"/>
      <c r="AH37" s="311"/>
      <c r="AI37" s="310"/>
    </row>
    <row r="38" spans="2:35" ht="19.5" hidden="1" customHeight="1">
      <c r="B38" s="341" t="s">
        <v>233</v>
      </c>
      <c r="C38" s="343" t="s">
        <v>111</v>
      </c>
      <c r="D38" s="341" t="s">
        <v>234</v>
      </c>
      <c r="E38" s="310"/>
      <c r="F38" s="326"/>
      <c r="G38" s="317"/>
      <c r="H38" s="326">
        <v>63</v>
      </c>
      <c r="I38" s="317">
        <v>0.5638088419545374</v>
      </c>
      <c r="J38" s="326">
        <v>23</v>
      </c>
      <c r="K38" s="317">
        <v>0.23450244698205547</v>
      </c>
      <c r="L38" s="326">
        <v>41</v>
      </c>
      <c r="M38" s="317">
        <v>0.42407943731899045</v>
      </c>
      <c r="N38" s="326">
        <v>55</v>
      </c>
      <c r="O38" s="316">
        <v>0.61888151232136823</v>
      </c>
      <c r="P38" s="326">
        <v>45</v>
      </c>
      <c r="Q38" s="316">
        <v>0.55133545699583431</v>
      </c>
      <c r="R38" s="516">
        <v>45</v>
      </c>
      <c r="S38" s="316">
        <v>0.58042048239391197</v>
      </c>
      <c r="T38" s="327">
        <v>15</v>
      </c>
      <c r="U38" s="320">
        <f>T38/$T$59*100</f>
        <v>0.24752475247524752</v>
      </c>
      <c r="V38" s="327"/>
      <c r="W38" s="320"/>
      <c r="X38" s="327"/>
      <c r="Y38" s="321"/>
      <c r="Z38" s="327"/>
      <c r="AA38" s="321"/>
      <c r="AB38" s="327"/>
      <c r="AC38" s="321"/>
      <c r="AD38" s="327"/>
      <c r="AE38" s="321"/>
      <c r="AF38" s="148"/>
      <c r="AG38" s="6"/>
      <c r="AH38" s="6"/>
      <c r="AI38" s="6"/>
    </row>
    <row r="39" spans="2:35" ht="20.100000000000001" hidden="1" customHeight="1">
      <c r="B39" s="560" t="s">
        <v>211</v>
      </c>
      <c r="C39" s="560"/>
      <c r="D39" s="560"/>
      <c r="E39" s="6"/>
      <c r="F39" s="326"/>
      <c r="G39" s="317"/>
      <c r="H39" s="326"/>
      <c r="I39" s="317"/>
      <c r="J39" s="326"/>
      <c r="K39" s="317"/>
      <c r="L39" s="326"/>
      <c r="M39" s="317"/>
      <c r="N39" s="326">
        <v>26</v>
      </c>
      <c r="O39" s="316">
        <v>0.29256216946101044</v>
      </c>
      <c r="P39" s="326">
        <v>12</v>
      </c>
      <c r="Q39" s="316">
        <v>0.14702278853222248</v>
      </c>
      <c r="R39" s="516">
        <v>9</v>
      </c>
      <c r="S39" s="316">
        <v>0.1160840964787824</v>
      </c>
      <c r="T39" s="327">
        <v>14</v>
      </c>
      <c r="U39" s="320">
        <f>T39/$T$59*100</f>
        <v>0.23102310231023102</v>
      </c>
      <c r="V39" s="327"/>
      <c r="W39" s="320"/>
      <c r="X39" s="327"/>
      <c r="Y39" s="321"/>
      <c r="Z39" s="327"/>
      <c r="AA39" s="321"/>
      <c r="AB39" s="327"/>
      <c r="AC39" s="321"/>
      <c r="AD39" s="327"/>
      <c r="AE39" s="321"/>
      <c r="AF39" s="148"/>
      <c r="AG39" s="151"/>
      <c r="AH39" s="151"/>
      <c r="AI39" s="151"/>
    </row>
    <row r="40" spans="2:35" ht="20.100000000000001" hidden="1" customHeight="1">
      <c r="B40" s="560" t="s">
        <v>113</v>
      </c>
      <c r="C40" s="560"/>
      <c r="D40" s="560"/>
      <c r="E40" s="151"/>
      <c r="F40" s="326">
        <v>33</v>
      </c>
      <c r="G40" s="317">
        <v>0.32400589101620031</v>
      </c>
      <c r="H40" s="326">
        <v>48</v>
      </c>
      <c r="I40" s="317">
        <v>0.42956864148917129</v>
      </c>
      <c r="J40" s="326">
        <v>52</v>
      </c>
      <c r="K40" s="317">
        <v>0.53017944535073414</v>
      </c>
      <c r="L40" s="326">
        <v>93</v>
      </c>
      <c r="M40" s="317">
        <v>0.96193628465039294</v>
      </c>
      <c r="N40" s="326">
        <v>82</v>
      </c>
      <c r="O40" s="316">
        <v>0.9226960729154946</v>
      </c>
      <c r="P40" s="326">
        <v>70</v>
      </c>
      <c r="Q40" s="316">
        <v>0.85763293310463118</v>
      </c>
      <c r="R40" s="516">
        <v>77</v>
      </c>
      <c r="S40" s="316">
        <v>0.9931639365406939</v>
      </c>
      <c r="T40" s="327"/>
      <c r="U40" s="320"/>
      <c r="V40" s="327"/>
      <c r="W40" s="320"/>
      <c r="X40" s="327"/>
      <c r="Y40" s="321"/>
      <c r="Z40" s="327"/>
      <c r="AA40" s="321"/>
      <c r="AB40" s="327"/>
      <c r="AC40" s="321"/>
      <c r="AD40" s="327"/>
      <c r="AE40" s="321"/>
      <c r="AF40" s="148"/>
      <c r="AG40" s="151"/>
      <c r="AH40" s="151"/>
      <c r="AI40" s="151"/>
    </row>
    <row r="41" spans="2:35" ht="20.100000000000001" hidden="1" customHeight="1">
      <c r="B41" s="341" t="s">
        <v>227</v>
      </c>
      <c r="C41" s="343" t="s">
        <v>111</v>
      </c>
      <c r="D41" s="341" t="s">
        <v>235</v>
      </c>
      <c r="E41" s="310"/>
      <c r="F41" s="326">
        <v>7</v>
      </c>
      <c r="G41" s="317">
        <v>6.8728522336769765E-2</v>
      </c>
      <c r="H41" s="326">
        <v>6</v>
      </c>
      <c r="I41" s="317">
        <v>5.3696080186146411E-2</v>
      </c>
      <c r="J41" s="326">
        <v>5</v>
      </c>
      <c r="K41" s="317">
        <v>5.0978792822185974E-2</v>
      </c>
      <c r="L41" s="326">
        <v>8</v>
      </c>
      <c r="M41" s="317">
        <v>8.2747207281754234E-2</v>
      </c>
      <c r="N41" s="326">
        <v>2</v>
      </c>
      <c r="O41" s="316">
        <v>2.2504782266231572E-2</v>
      </c>
      <c r="P41" s="326"/>
      <c r="Q41" s="316"/>
      <c r="R41" s="516">
        <v>11</v>
      </c>
      <c r="S41" s="316">
        <v>0.14188056236295626</v>
      </c>
      <c r="T41" s="327"/>
      <c r="U41" s="320"/>
      <c r="V41" s="327"/>
      <c r="W41" s="320"/>
      <c r="X41" s="327"/>
      <c r="Y41" s="321"/>
      <c r="Z41" s="327"/>
      <c r="AA41" s="321"/>
      <c r="AB41" s="327"/>
      <c r="AC41" s="321"/>
      <c r="AD41" s="327"/>
      <c r="AE41" s="321"/>
      <c r="AF41" s="148"/>
      <c r="AG41" s="310"/>
      <c r="AH41" s="311"/>
      <c r="AI41" s="310"/>
    </row>
    <row r="42" spans="2:35" ht="20.100000000000001" hidden="1" customHeight="1">
      <c r="B42" s="341" t="s">
        <v>238</v>
      </c>
      <c r="C42" s="343" t="s">
        <v>111</v>
      </c>
      <c r="D42" s="341" t="s">
        <v>239</v>
      </c>
      <c r="E42" s="310"/>
      <c r="F42" s="326">
        <v>28</v>
      </c>
      <c r="G42" s="317">
        <v>0.27491408934707906</v>
      </c>
      <c r="H42" s="326">
        <v>49</v>
      </c>
      <c r="I42" s="317">
        <v>0.43851798818686238</v>
      </c>
      <c r="J42" s="326">
        <v>8</v>
      </c>
      <c r="K42" s="317">
        <v>8.1566068515497553E-2</v>
      </c>
      <c r="L42" s="326">
        <v>43</v>
      </c>
      <c r="M42" s="317">
        <v>0.44476623913942903</v>
      </c>
      <c r="N42" s="326">
        <v>42</v>
      </c>
      <c r="O42" s="316">
        <v>0.47260042759086307</v>
      </c>
      <c r="P42" s="326">
        <v>9</v>
      </c>
      <c r="Q42" s="316">
        <v>0.11026709139916686</v>
      </c>
      <c r="R42" s="516">
        <v>1</v>
      </c>
      <c r="S42" s="316">
        <v>1.2898232942086934E-2</v>
      </c>
      <c r="T42" s="327"/>
      <c r="U42" s="320"/>
      <c r="V42" s="327"/>
      <c r="W42" s="320"/>
      <c r="X42" s="327"/>
      <c r="Y42" s="321"/>
      <c r="Z42" s="327"/>
      <c r="AA42" s="321"/>
      <c r="AB42" s="327"/>
      <c r="AC42" s="321"/>
      <c r="AD42" s="327"/>
      <c r="AE42" s="321"/>
      <c r="AF42" s="148"/>
      <c r="AG42" s="151"/>
      <c r="AH42" s="151"/>
      <c r="AI42" s="151"/>
    </row>
    <row r="43" spans="2:35" ht="20.100000000000001" hidden="1" customHeight="1">
      <c r="B43" s="560" t="s">
        <v>112</v>
      </c>
      <c r="C43" s="560"/>
      <c r="D43" s="560"/>
      <c r="E43" s="151"/>
      <c r="F43" s="326">
        <v>95</v>
      </c>
      <c r="G43" s="317">
        <v>0.9327442317133039</v>
      </c>
      <c r="H43" s="326">
        <v>71</v>
      </c>
      <c r="I43" s="317">
        <v>0.63540361553606584</v>
      </c>
      <c r="J43" s="326">
        <v>23</v>
      </c>
      <c r="K43" s="317">
        <v>0.23450244698205547</v>
      </c>
      <c r="L43" s="326">
        <v>78</v>
      </c>
      <c r="M43" s="317">
        <v>0.80678527099710384</v>
      </c>
      <c r="N43" s="326">
        <v>17</v>
      </c>
      <c r="O43" s="316">
        <v>0.19129064926296838</v>
      </c>
      <c r="P43" s="326">
        <v>50</v>
      </c>
      <c r="Q43" s="316">
        <v>0.61259495221759375</v>
      </c>
      <c r="R43" s="516"/>
      <c r="S43" s="316"/>
      <c r="T43" s="327"/>
      <c r="U43" s="320"/>
      <c r="V43" s="327"/>
      <c r="W43" s="320"/>
      <c r="X43" s="327"/>
      <c r="Y43" s="321"/>
      <c r="Z43" s="327"/>
      <c r="AA43" s="321"/>
      <c r="AB43" s="327"/>
      <c r="AC43" s="321"/>
      <c r="AD43" s="327"/>
      <c r="AE43" s="321"/>
      <c r="AF43" s="148"/>
      <c r="AG43" s="310"/>
      <c r="AH43" s="311"/>
      <c r="AI43" s="310"/>
    </row>
    <row r="44" spans="2:35" ht="20.100000000000001" hidden="1" customHeight="1">
      <c r="B44" s="341" t="s">
        <v>240</v>
      </c>
      <c r="C44" s="343" t="s">
        <v>111</v>
      </c>
      <c r="D44" s="341" t="s">
        <v>280</v>
      </c>
      <c r="E44" s="310"/>
      <c r="F44" s="326"/>
      <c r="G44" s="317"/>
      <c r="H44" s="326">
        <v>7</v>
      </c>
      <c r="I44" s="317">
        <v>6.2645426883837479E-2</v>
      </c>
      <c r="J44" s="326">
        <v>33</v>
      </c>
      <c r="K44" s="317">
        <v>0.33646003262642743</v>
      </c>
      <c r="L44" s="326">
        <v>33</v>
      </c>
      <c r="M44" s="317">
        <v>0.34133223003723623</v>
      </c>
      <c r="N44" s="326">
        <v>10</v>
      </c>
      <c r="O44" s="316">
        <v>0.11252391133115787</v>
      </c>
      <c r="P44" s="326">
        <v>14</v>
      </c>
      <c r="Q44" s="316">
        <v>0.17152658662092624</v>
      </c>
      <c r="R44" s="516"/>
      <c r="S44" s="316"/>
      <c r="T44" s="327"/>
      <c r="U44" s="320"/>
      <c r="V44" s="327"/>
      <c r="W44" s="320"/>
      <c r="X44" s="327"/>
      <c r="Y44" s="321"/>
      <c r="Z44" s="327"/>
      <c r="AA44" s="321"/>
      <c r="AB44" s="327"/>
      <c r="AC44" s="321"/>
      <c r="AD44" s="327"/>
      <c r="AE44" s="321"/>
      <c r="AF44" s="148"/>
      <c r="AG44" s="310"/>
      <c r="AH44" s="311"/>
      <c r="AI44" s="310"/>
    </row>
    <row r="45" spans="2:35" ht="20.100000000000001" hidden="1" customHeight="1">
      <c r="B45" s="341" t="s">
        <v>235</v>
      </c>
      <c r="C45" s="343" t="s">
        <v>111</v>
      </c>
      <c r="D45" s="341" t="s">
        <v>281</v>
      </c>
      <c r="E45" s="310"/>
      <c r="F45" s="326">
        <v>4</v>
      </c>
      <c r="G45" s="317">
        <v>3.9273441335297005E-2</v>
      </c>
      <c r="H45" s="326">
        <v>4</v>
      </c>
      <c r="I45" s="317">
        <v>3.5797386790764274E-2</v>
      </c>
      <c r="J45" s="326">
        <v>4</v>
      </c>
      <c r="K45" s="317">
        <v>4.0783034257748776E-2</v>
      </c>
      <c r="L45" s="326">
        <v>4</v>
      </c>
      <c r="M45" s="317">
        <v>4.1373603640877117E-2</v>
      </c>
      <c r="N45" s="326"/>
      <c r="O45" s="316"/>
      <c r="P45" s="326">
        <v>5</v>
      </c>
      <c r="Q45" s="316">
        <v>6.1259495221759372E-2</v>
      </c>
      <c r="R45" s="516"/>
      <c r="S45" s="316"/>
      <c r="T45" s="327"/>
      <c r="U45" s="320"/>
      <c r="V45" s="327"/>
      <c r="W45" s="320"/>
      <c r="X45" s="327"/>
      <c r="Y45" s="321"/>
      <c r="Z45" s="327"/>
      <c r="AA45" s="321"/>
      <c r="AB45" s="327"/>
      <c r="AC45" s="321"/>
      <c r="AD45" s="327"/>
      <c r="AE45" s="321"/>
      <c r="AF45" s="148"/>
      <c r="AG45" s="150"/>
      <c r="AH45" s="150"/>
      <c r="AI45" s="40"/>
    </row>
    <row r="46" spans="2:35" ht="20.100000000000001" hidden="1" customHeight="1">
      <c r="B46" s="341" t="s">
        <v>241</v>
      </c>
      <c r="C46" s="341" t="s">
        <v>111</v>
      </c>
      <c r="D46" s="343" t="s">
        <v>282</v>
      </c>
      <c r="E46" s="40"/>
      <c r="F46" s="326"/>
      <c r="G46" s="317"/>
      <c r="H46" s="326"/>
      <c r="I46" s="317"/>
      <c r="J46" s="326"/>
      <c r="K46" s="317"/>
      <c r="L46" s="326"/>
      <c r="M46" s="317"/>
      <c r="N46" s="326">
        <v>10</v>
      </c>
      <c r="O46" s="316">
        <v>0.11252391133115787</v>
      </c>
      <c r="P46" s="326"/>
      <c r="Q46" s="316"/>
      <c r="R46" s="516"/>
      <c r="S46" s="316"/>
      <c r="T46" s="327"/>
      <c r="U46" s="320"/>
      <c r="V46" s="327"/>
      <c r="W46" s="320"/>
      <c r="X46" s="327"/>
      <c r="Y46" s="321"/>
      <c r="Z46" s="327"/>
      <c r="AA46" s="321"/>
      <c r="AB46" s="327"/>
      <c r="AC46" s="321"/>
      <c r="AD46" s="327"/>
      <c r="AE46" s="321"/>
      <c r="AF46" s="148"/>
      <c r="AG46" s="151"/>
      <c r="AH46" s="151"/>
      <c r="AI46" s="151"/>
    </row>
    <row r="47" spans="2:35" ht="20.100000000000001" hidden="1" customHeight="1">
      <c r="B47" s="560" t="s">
        <v>283</v>
      </c>
      <c r="C47" s="560"/>
      <c r="D47" s="560"/>
      <c r="E47" s="151"/>
      <c r="F47" s="326"/>
      <c r="G47" s="317"/>
      <c r="H47" s="326"/>
      <c r="I47" s="317"/>
      <c r="J47" s="326"/>
      <c r="K47" s="317"/>
      <c r="L47" s="326">
        <v>5</v>
      </c>
      <c r="M47" s="317">
        <v>5.1717004551096395E-2</v>
      </c>
      <c r="N47" s="326">
        <v>5</v>
      </c>
      <c r="O47" s="316">
        <v>5.6261955665578935E-2</v>
      </c>
      <c r="P47" s="326"/>
      <c r="Q47" s="316"/>
      <c r="R47" s="516"/>
      <c r="S47" s="316"/>
      <c r="T47" s="327"/>
      <c r="U47" s="320"/>
      <c r="V47" s="327"/>
      <c r="W47" s="320"/>
      <c r="X47" s="327"/>
      <c r="Y47" s="321"/>
      <c r="Z47" s="327"/>
      <c r="AA47" s="321"/>
      <c r="AB47" s="327"/>
      <c r="AC47" s="321"/>
      <c r="AD47" s="327"/>
      <c r="AE47" s="321"/>
      <c r="AF47" s="148"/>
      <c r="AG47" s="151"/>
      <c r="AH47" s="151"/>
      <c r="AI47" s="151"/>
    </row>
    <row r="48" spans="2:35" ht="20.100000000000001" hidden="1" customHeight="1">
      <c r="B48" s="560" t="s">
        <v>242</v>
      </c>
      <c r="C48" s="560"/>
      <c r="D48" s="560"/>
      <c r="E48" s="151"/>
      <c r="F48" s="326">
        <v>15</v>
      </c>
      <c r="G48" s="317">
        <v>0.14727540500736377</v>
      </c>
      <c r="H48" s="326">
        <v>21</v>
      </c>
      <c r="I48" s="317">
        <v>0.18793628065151244</v>
      </c>
      <c r="J48" s="326">
        <v>16</v>
      </c>
      <c r="K48" s="317">
        <v>0.16313213703099511</v>
      </c>
      <c r="L48" s="326">
        <v>11</v>
      </c>
      <c r="M48" s="317">
        <v>0.11377741001241207</v>
      </c>
      <c r="N48" s="326"/>
      <c r="O48" s="316"/>
      <c r="P48" s="326"/>
      <c r="Q48" s="316"/>
      <c r="R48" s="516"/>
      <c r="S48" s="316"/>
      <c r="T48" s="327"/>
      <c r="U48" s="320"/>
      <c r="V48" s="327"/>
      <c r="W48" s="320"/>
      <c r="X48" s="327"/>
      <c r="Y48" s="321"/>
      <c r="Z48" s="327"/>
      <c r="AA48" s="321"/>
      <c r="AB48" s="327"/>
      <c r="AC48" s="321"/>
      <c r="AD48" s="327"/>
      <c r="AE48" s="321"/>
      <c r="AF48" s="148"/>
      <c r="AG48" s="151"/>
    </row>
    <row r="49" spans="1:35" ht="20.100000000000001" hidden="1" customHeight="1">
      <c r="B49" s="560" t="s">
        <v>243</v>
      </c>
      <c r="C49" s="560"/>
      <c r="D49" s="560"/>
      <c r="F49" s="326">
        <v>27</v>
      </c>
      <c r="G49" s="317">
        <v>0.26509572901325479</v>
      </c>
      <c r="H49" s="326">
        <v>33</v>
      </c>
      <c r="I49" s="317">
        <v>0.29532844102380529</v>
      </c>
      <c r="J49" s="326"/>
      <c r="K49" s="317"/>
      <c r="L49" s="326">
        <v>6</v>
      </c>
      <c r="M49" s="317">
        <v>6.2060405461315679E-2</v>
      </c>
      <c r="N49" s="326"/>
      <c r="O49" s="316"/>
      <c r="P49" s="326"/>
      <c r="Q49" s="316"/>
      <c r="R49" s="516"/>
      <c r="S49" s="316"/>
      <c r="T49" s="327"/>
      <c r="U49" s="320"/>
      <c r="V49" s="327"/>
      <c r="W49" s="320"/>
      <c r="X49" s="327"/>
      <c r="Y49" s="321"/>
      <c r="Z49" s="327"/>
      <c r="AA49" s="321"/>
      <c r="AB49" s="327"/>
      <c r="AC49" s="321"/>
      <c r="AD49" s="327"/>
      <c r="AE49" s="321"/>
      <c r="AF49" s="148"/>
      <c r="AG49" s="310"/>
      <c r="AH49" s="311"/>
      <c r="AI49" s="310"/>
    </row>
    <row r="50" spans="1:35" ht="20.100000000000001" hidden="1" customHeight="1">
      <c r="B50" s="341" t="s">
        <v>188</v>
      </c>
      <c r="C50" s="343" t="s">
        <v>111</v>
      </c>
      <c r="D50" s="341" t="s">
        <v>189</v>
      </c>
      <c r="E50" s="310"/>
      <c r="F50" s="326"/>
      <c r="G50" s="317"/>
      <c r="H50" s="326"/>
      <c r="I50" s="317"/>
      <c r="J50" s="326">
        <v>10</v>
      </c>
      <c r="K50" s="317">
        <v>0.10195758564437195</v>
      </c>
      <c r="L50" s="326"/>
      <c r="M50" s="317"/>
      <c r="N50" s="326"/>
      <c r="O50" s="316"/>
      <c r="P50" s="326"/>
      <c r="Q50" s="316"/>
      <c r="R50" s="516"/>
      <c r="S50" s="316"/>
      <c r="T50" s="327"/>
      <c r="U50" s="320"/>
      <c r="V50" s="327"/>
      <c r="W50" s="320"/>
      <c r="X50" s="327"/>
      <c r="Y50" s="321"/>
      <c r="Z50" s="327"/>
      <c r="AA50" s="321"/>
      <c r="AB50" s="327"/>
      <c r="AC50" s="321"/>
      <c r="AD50" s="327"/>
      <c r="AE50" s="321"/>
      <c r="AF50" s="148"/>
      <c r="AG50" s="151"/>
      <c r="AH50" s="151"/>
      <c r="AI50" s="151"/>
    </row>
    <row r="51" spans="1:35" ht="20.100000000000001" hidden="1" customHeight="1">
      <c r="B51" s="565" t="s">
        <v>244</v>
      </c>
      <c r="C51" s="565"/>
      <c r="D51" s="565"/>
      <c r="E51" s="151"/>
      <c r="F51" s="326"/>
      <c r="G51" s="317"/>
      <c r="H51" s="326"/>
      <c r="I51" s="317"/>
      <c r="J51" s="326">
        <v>8</v>
      </c>
      <c r="K51" s="317">
        <v>8.1566068515497553E-2</v>
      </c>
      <c r="L51" s="326"/>
      <c r="M51" s="317"/>
      <c r="N51" s="326"/>
      <c r="O51" s="316"/>
      <c r="P51" s="326"/>
      <c r="Q51" s="316"/>
      <c r="R51" s="516"/>
      <c r="S51" s="316"/>
      <c r="T51" s="327"/>
      <c r="U51" s="320"/>
      <c r="V51" s="327"/>
      <c r="W51" s="320"/>
      <c r="X51" s="327"/>
      <c r="Y51" s="321"/>
      <c r="Z51" s="327"/>
      <c r="AA51" s="321"/>
      <c r="AB51" s="327"/>
      <c r="AC51" s="321"/>
      <c r="AD51" s="327"/>
      <c r="AE51" s="321"/>
      <c r="AF51" s="148"/>
      <c r="AG51" s="151"/>
      <c r="AH51" s="151"/>
      <c r="AI51" s="151"/>
    </row>
    <row r="52" spans="1:35" ht="20.100000000000001" hidden="1" customHeight="1">
      <c r="B52" s="565" t="s">
        <v>246</v>
      </c>
      <c r="C52" s="565"/>
      <c r="D52" s="565"/>
      <c r="E52" s="151"/>
      <c r="F52" s="326"/>
      <c r="G52" s="317"/>
      <c r="H52" s="326"/>
      <c r="I52" s="317"/>
      <c r="J52" s="326">
        <v>2</v>
      </c>
      <c r="K52" s="317">
        <v>2.0391517128874388E-2</v>
      </c>
      <c r="L52" s="326"/>
      <c r="M52" s="317"/>
      <c r="N52" s="326"/>
      <c r="O52" s="316"/>
      <c r="P52" s="326"/>
      <c r="Q52" s="316"/>
      <c r="R52" s="516"/>
      <c r="S52" s="316"/>
      <c r="T52" s="327"/>
      <c r="U52" s="320"/>
      <c r="V52" s="327"/>
      <c r="W52" s="320"/>
      <c r="X52" s="327"/>
      <c r="Y52" s="321"/>
      <c r="Z52" s="327"/>
      <c r="AA52" s="321"/>
      <c r="AB52" s="327"/>
      <c r="AC52" s="321"/>
      <c r="AD52" s="327"/>
      <c r="AE52" s="321"/>
      <c r="AF52" s="148"/>
      <c r="AG52" s="151"/>
      <c r="AH52" s="151"/>
      <c r="AI52" s="151"/>
    </row>
    <row r="53" spans="1:35" ht="20.100000000000001" hidden="1" customHeight="1">
      <c r="B53" s="565" t="s">
        <v>247</v>
      </c>
      <c r="C53" s="565"/>
      <c r="D53" s="565"/>
      <c r="E53" s="151"/>
      <c r="F53" s="326">
        <v>5</v>
      </c>
      <c r="G53" s="317">
        <v>4.9091801669121256E-2</v>
      </c>
      <c r="H53" s="326">
        <v>9</v>
      </c>
      <c r="I53" s="317">
        <v>8.0544120279219616E-2</v>
      </c>
      <c r="J53" s="326"/>
      <c r="K53" s="317"/>
      <c r="L53" s="326"/>
      <c r="M53" s="317"/>
      <c r="N53" s="326"/>
      <c r="O53" s="317"/>
      <c r="P53" s="326"/>
      <c r="Q53" s="316"/>
      <c r="R53" s="516"/>
      <c r="S53" s="316"/>
      <c r="T53" s="327"/>
      <c r="U53" s="320"/>
      <c r="V53" s="327"/>
      <c r="W53" s="320"/>
      <c r="X53" s="327"/>
      <c r="Y53" s="321"/>
      <c r="Z53" s="327"/>
      <c r="AA53" s="321"/>
      <c r="AB53" s="327"/>
      <c r="AC53" s="321"/>
      <c r="AD53" s="327"/>
      <c r="AE53" s="321"/>
      <c r="AF53" s="148"/>
      <c r="AG53" s="151"/>
      <c r="AH53" s="151"/>
      <c r="AI53" s="151"/>
    </row>
    <row r="54" spans="1:35" ht="20.100000000000001" hidden="1" customHeight="1">
      <c r="B54" s="341" t="s">
        <v>248</v>
      </c>
      <c r="C54" s="343" t="s">
        <v>111</v>
      </c>
      <c r="D54" s="341" t="s">
        <v>227</v>
      </c>
      <c r="E54" s="310"/>
      <c r="F54" s="326">
        <v>7</v>
      </c>
      <c r="G54" s="317">
        <v>6.8728522336769765E-2</v>
      </c>
      <c r="H54" s="326">
        <v>8</v>
      </c>
      <c r="I54" s="317">
        <v>7.1594773581528548E-2</v>
      </c>
      <c r="J54" s="326"/>
      <c r="K54" s="317"/>
      <c r="L54" s="326"/>
      <c r="M54" s="317"/>
      <c r="N54" s="326"/>
      <c r="O54" s="316"/>
      <c r="P54" s="326"/>
      <c r="Q54" s="316"/>
      <c r="R54" s="516"/>
      <c r="S54" s="316"/>
      <c r="T54" s="327"/>
      <c r="U54" s="320"/>
      <c r="V54" s="327"/>
      <c r="W54" s="320"/>
      <c r="X54" s="327"/>
      <c r="Y54" s="321"/>
      <c r="Z54" s="327"/>
      <c r="AA54" s="321"/>
      <c r="AB54" s="327"/>
      <c r="AC54" s="321"/>
      <c r="AD54" s="327"/>
      <c r="AE54" s="321"/>
      <c r="AF54" s="148"/>
      <c r="AG54" s="310"/>
      <c r="AH54" s="311"/>
      <c r="AI54" s="310"/>
    </row>
    <row r="55" spans="1:35" ht="20.100000000000001" hidden="1" customHeight="1">
      <c r="B55" s="341" t="s">
        <v>240</v>
      </c>
      <c r="C55" s="343" t="s">
        <v>111</v>
      </c>
      <c r="D55" s="341" t="s">
        <v>190</v>
      </c>
      <c r="E55" s="310"/>
      <c r="F55" s="326"/>
      <c r="G55" s="317"/>
      <c r="H55" s="326">
        <v>4</v>
      </c>
      <c r="I55" s="317">
        <v>3.5797386790764274E-2</v>
      </c>
      <c r="J55" s="326"/>
      <c r="K55" s="317"/>
      <c r="L55" s="326"/>
      <c r="M55" s="317"/>
      <c r="N55" s="326"/>
      <c r="O55" s="316"/>
      <c r="P55" s="326"/>
      <c r="Q55" s="316"/>
      <c r="R55" s="516"/>
      <c r="S55" s="316"/>
      <c r="T55" s="327"/>
      <c r="U55" s="320"/>
      <c r="V55" s="327"/>
      <c r="W55" s="320"/>
      <c r="X55" s="327"/>
      <c r="Y55" s="321"/>
      <c r="Z55" s="327"/>
      <c r="AA55" s="321"/>
      <c r="AB55" s="327"/>
      <c r="AC55" s="321"/>
      <c r="AD55" s="327"/>
      <c r="AE55" s="321"/>
      <c r="AF55" s="149"/>
      <c r="AG55" s="310"/>
      <c r="AH55" s="311"/>
      <c r="AI55" s="310"/>
    </row>
    <row r="56" spans="1:35" ht="20.100000000000001" hidden="1" customHeight="1">
      <c r="B56" s="341" t="s">
        <v>227</v>
      </c>
      <c r="C56" s="343" t="s">
        <v>111</v>
      </c>
      <c r="D56" s="341" t="s">
        <v>367</v>
      </c>
      <c r="E56" s="310"/>
      <c r="F56" s="326">
        <v>2</v>
      </c>
      <c r="G56" s="317">
        <v>1.9636720667648502E-2</v>
      </c>
      <c r="H56" s="326">
        <v>2</v>
      </c>
      <c r="I56" s="317">
        <v>1.7898693395382137E-2</v>
      </c>
      <c r="J56" s="326"/>
      <c r="K56" s="317"/>
      <c r="L56" s="326"/>
      <c r="M56" s="317"/>
      <c r="N56" s="326"/>
      <c r="O56" s="316"/>
      <c r="P56" s="326"/>
      <c r="Q56" s="316"/>
      <c r="R56" s="516"/>
      <c r="S56" s="316"/>
      <c r="T56" s="327"/>
      <c r="U56" s="320"/>
      <c r="V56" s="327"/>
      <c r="W56" s="320"/>
      <c r="X56" s="327"/>
      <c r="Y56" s="321"/>
      <c r="Z56" s="327"/>
      <c r="AA56" s="321"/>
      <c r="AB56" s="327"/>
      <c r="AC56" s="321"/>
      <c r="AD56" s="327"/>
      <c r="AE56" s="321"/>
      <c r="AF56" s="149"/>
      <c r="AG56" s="310"/>
      <c r="AH56" s="311"/>
      <c r="AI56" s="310"/>
    </row>
    <row r="57" spans="1:35" ht="20.100000000000001" hidden="1" customHeight="1">
      <c r="B57" s="341" t="s">
        <v>249</v>
      </c>
      <c r="C57" s="343" t="s">
        <v>111</v>
      </c>
      <c r="D57" s="341" t="s">
        <v>115</v>
      </c>
      <c r="E57" s="310"/>
      <c r="F57" s="326"/>
      <c r="G57" s="317"/>
      <c r="H57" s="326">
        <v>1</v>
      </c>
      <c r="I57" s="317">
        <v>8.9493466976910685E-3</v>
      </c>
      <c r="J57" s="326"/>
      <c r="K57" s="317"/>
      <c r="L57" s="326"/>
      <c r="M57" s="317"/>
      <c r="N57" s="326"/>
      <c r="O57" s="316"/>
      <c r="P57" s="326"/>
      <c r="Q57" s="316"/>
      <c r="R57" s="516"/>
      <c r="S57" s="316"/>
      <c r="T57" s="327"/>
      <c r="U57" s="320"/>
      <c r="V57" s="327"/>
      <c r="W57" s="320"/>
      <c r="X57" s="327"/>
      <c r="Y57" s="321"/>
      <c r="Z57" s="327"/>
      <c r="AA57" s="321"/>
      <c r="AB57" s="327"/>
      <c r="AC57" s="321"/>
      <c r="AD57" s="327"/>
      <c r="AE57" s="321"/>
      <c r="AF57" s="149"/>
      <c r="AG57" s="310"/>
      <c r="AH57" s="311"/>
      <c r="AI57" s="310"/>
    </row>
    <row r="58" spans="1:35" ht="15" customHeight="1" thickBot="1">
      <c r="B58" s="341"/>
      <c r="C58" s="343"/>
      <c r="D58" s="341"/>
      <c r="E58" s="310"/>
      <c r="F58" s="326"/>
      <c r="G58" s="317"/>
      <c r="H58" s="326"/>
      <c r="I58" s="317"/>
      <c r="J58" s="326"/>
      <c r="K58" s="317"/>
      <c r="L58" s="326"/>
      <c r="M58" s="317"/>
      <c r="N58" s="326"/>
      <c r="O58" s="316"/>
      <c r="P58" s="326"/>
      <c r="Q58" s="316"/>
      <c r="R58" s="516"/>
      <c r="S58" s="316"/>
      <c r="T58" s="327"/>
      <c r="U58" s="320"/>
      <c r="V58" s="327"/>
      <c r="W58" s="320"/>
      <c r="X58" s="327"/>
      <c r="Y58" s="321"/>
      <c r="Z58" s="327"/>
      <c r="AA58" s="321"/>
      <c r="AB58" s="327"/>
      <c r="AC58" s="321"/>
      <c r="AD58" s="327"/>
      <c r="AE58" s="321"/>
      <c r="AF58" s="149"/>
      <c r="AG58" s="310"/>
      <c r="AH58" s="311"/>
      <c r="AI58" s="310"/>
    </row>
    <row r="59" spans="1:35" ht="35.1" customHeight="1" thickBot="1">
      <c r="A59" s="322"/>
      <c r="B59" s="561" t="s">
        <v>368</v>
      </c>
      <c r="C59" s="562"/>
      <c r="D59" s="562"/>
      <c r="E59" s="323"/>
      <c r="F59" s="328">
        <v>10185</v>
      </c>
      <c r="G59" s="324">
        <v>100</v>
      </c>
      <c r="H59" s="328">
        <v>11174</v>
      </c>
      <c r="I59" s="324">
        <v>100</v>
      </c>
      <c r="J59" s="328">
        <f>SUM(J6:J51)</f>
        <v>9806</v>
      </c>
      <c r="K59" s="324">
        <v>100</v>
      </c>
      <c r="L59" s="328">
        <v>9668</v>
      </c>
      <c r="M59" s="324">
        <v>100</v>
      </c>
      <c r="N59" s="328">
        <v>8887</v>
      </c>
      <c r="O59" s="325">
        <v>100</v>
      </c>
      <c r="P59" s="329">
        <v>8162</v>
      </c>
      <c r="Q59" s="334">
        <v>100</v>
      </c>
      <c r="R59" s="517">
        <v>7753</v>
      </c>
      <c r="S59" s="334">
        <v>100</v>
      </c>
      <c r="T59" s="330">
        <v>6060</v>
      </c>
      <c r="U59" s="335">
        <v>100</v>
      </c>
      <c r="V59" s="330">
        <f>SUM(V6:V57)</f>
        <v>5326</v>
      </c>
      <c r="W59" s="335">
        <f>SUM(W6:W40)</f>
        <v>99.999999999999957</v>
      </c>
      <c r="X59" s="330">
        <f t="shared" ref="X59:AC59" si="7">SUM(X6:X57)</f>
        <v>4489</v>
      </c>
      <c r="Y59" s="334">
        <f t="shared" si="7"/>
        <v>100.00000000000001</v>
      </c>
      <c r="Z59" s="330">
        <f t="shared" si="7"/>
        <v>4508</v>
      </c>
      <c r="AA59" s="334">
        <f t="shared" si="7"/>
        <v>100</v>
      </c>
      <c r="AB59" s="330">
        <f t="shared" si="7"/>
        <v>3640</v>
      </c>
      <c r="AC59" s="334">
        <f t="shared" si="7"/>
        <v>100.00000000000001</v>
      </c>
      <c r="AD59" s="330">
        <f>SUM(AD6:AD57)</f>
        <v>3605</v>
      </c>
      <c r="AE59" s="334">
        <f>SUM(AE6:AE57)</f>
        <v>100.00000000000003</v>
      </c>
      <c r="AF59" s="149"/>
      <c r="AG59" s="310"/>
      <c r="AH59" s="311"/>
      <c r="AI59" s="310"/>
    </row>
    <row r="60" spans="1:35" ht="15" customHeight="1">
      <c r="B60" s="315"/>
      <c r="C60" s="311"/>
      <c r="D60" s="311"/>
      <c r="E60" s="311"/>
      <c r="F60" s="331"/>
      <c r="G60" s="318"/>
      <c r="H60" s="331"/>
      <c r="I60" s="318"/>
      <c r="J60" s="331"/>
      <c r="K60" s="318"/>
      <c r="L60" s="11"/>
      <c r="M60" s="318"/>
      <c r="N60" s="331"/>
      <c r="O60" s="318"/>
      <c r="P60" s="332"/>
      <c r="Q60" s="319"/>
      <c r="R60" s="518"/>
      <c r="S60" s="319"/>
      <c r="T60" s="333"/>
      <c r="U60" s="319"/>
      <c r="V60" s="333"/>
      <c r="W60" s="319"/>
      <c r="X60" s="333"/>
      <c r="Y60" s="319"/>
      <c r="Z60" s="333"/>
      <c r="AA60" s="319"/>
      <c r="AB60" s="333"/>
      <c r="AC60" s="319"/>
      <c r="AD60" s="333"/>
      <c r="AE60" s="319"/>
      <c r="AF60" s="149"/>
    </row>
    <row r="61" spans="1:35" ht="15" customHeight="1">
      <c r="B61" s="12" t="s">
        <v>354</v>
      </c>
      <c r="C61" s="151"/>
      <c r="D61" s="151"/>
      <c r="E61" s="151"/>
    </row>
    <row r="62" spans="1:35" ht="15" customHeight="1">
      <c r="B62" s="12" t="s">
        <v>284</v>
      </c>
      <c r="C62" s="151"/>
      <c r="D62" s="151"/>
      <c r="E62" s="151"/>
    </row>
    <row r="63" spans="1:35" ht="15" customHeight="1">
      <c r="B63" s="12" t="s">
        <v>470</v>
      </c>
    </row>
    <row r="64" spans="1:35" ht="15" customHeight="1">
      <c r="B64" s="12" t="s">
        <v>471</v>
      </c>
    </row>
  </sheetData>
  <sheetProtection algorithmName="SHA-512" hashValue="FqU1GVmafJijX9W2sPCye6FtOHLDg/NXa10sY9Paff/oN2Ga3py3OAENmtQZKngQOmKklPG2ekMiCgJFSvGKOQ==" saltValue="CQ3mCNPNRVZN3un+WWrWxg==" spinCount="100000" sheet="1" objects="1" scenarios="1" formatColumns="0" formatRows="0"/>
  <mergeCells count="44">
    <mergeCell ref="Z4:AA4"/>
    <mergeCell ref="B4:D5"/>
    <mergeCell ref="B43:D43"/>
    <mergeCell ref="B49:D49"/>
    <mergeCell ref="B48:D48"/>
    <mergeCell ref="B47:D47"/>
    <mergeCell ref="B9:D9"/>
    <mergeCell ref="B17:D17"/>
    <mergeCell ref="B34:D34"/>
    <mergeCell ref="B8:D8"/>
    <mergeCell ref="N4:O4"/>
    <mergeCell ref="B13:D13"/>
    <mergeCell ref="B22:D22"/>
    <mergeCell ref="B15:D15"/>
    <mergeCell ref="B14:D14"/>
    <mergeCell ref="X4:Y4"/>
    <mergeCell ref="R4:S4"/>
    <mergeCell ref="P4:Q4"/>
    <mergeCell ref="V4:W4"/>
    <mergeCell ref="T4:U4"/>
    <mergeCell ref="B28:D28"/>
    <mergeCell ref="B20:D20"/>
    <mergeCell ref="B31:D31"/>
    <mergeCell ref="B53:D53"/>
    <mergeCell ref="B52:D52"/>
    <mergeCell ref="B51:D51"/>
    <mergeCell ref="B36:D36"/>
    <mergeCell ref="B29:D29"/>
    <mergeCell ref="AD4:AE4"/>
    <mergeCell ref="B26:D26"/>
    <mergeCell ref="B25:D25"/>
    <mergeCell ref="AB4:AC4"/>
    <mergeCell ref="B59:D59"/>
    <mergeCell ref="J4:K4"/>
    <mergeCell ref="L4:M4"/>
    <mergeCell ref="H4:I4"/>
    <mergeCell ref="F4:G4"/>
    <mergeCell ref="B21:D21"/>
    <mergeCell ref="B35:D35"/>
    <mergeCell ref="B12:D12"/>
    <mergeCell ref="B37:D37"/>
    <mergeCell ref="B39:D39"/>
    <mergeCell ref="B40:D40"/>
    <mergeCell ref="B24:D24"/>
  </mergeCells>
  <phoneticPr fontId="4"/>
  <printOptions horizontalCentered="1"/>
  <pageMargins left="0.19685039370078741" right="0.19685039370078741" top="0.59055118110236227" bottom="0.59055118110236227"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196"/>
  <sheetViews>
    <sheetView showGridLines="0" zoomScaleNormal="100" zoomScaleSheetLayoutView="100" workbookViewId="0">
      <pane ySplit="7" topLeftCell="A171" activePane="bottomLeft" state="frozen"/>
      <selection pane="bottomLeft" activeCell="O180" sqref="O180"/>
    </sheetView>
  </sheetViews>
  <sheetFormatPr defaultRowHeight="13.5"/>
  <cols>
    <col min="1" max="1" width="6.625" style="2" customWidth="1"/>
    <col min="2" max="2" width="2.625" style="38" customWidth="1"/>
    <col min="3" max="3" width="4.625" style="38" customWidth="1"/>
    <col min="4" max="12" width="9.625" style="2" customWidth="1"/>
    <col min="13" max="16384" width="9" style="2"/>
  </cols>
  <sheetData>
    <row r="1" spans="1:13" ht="24.95" customHeight="1">
      <c r="A1" s="344" t="s">
        <v>370</v>
      </c>
      <c r="B1" s="350"/>
      <c r="C1" s="350"/>
      <c r="D1" s="32"/>
      <c r="E1" s="32"/>
      <c r="F1" s="32"/>
      <c r="G1" s="32"/>
      <c r="H1" s="32"/>
      <c r="I1" s="32"/>
      <c r="J1" s="32"/>
      <c r="K1" s="32"/>
      <c r="L1" s="32"/>
    </row>
    <row r="2" spans="1:13" ht="24.95" customHeight="1">
      <c r="A2" s="345" t="s">
        <v>371</v>
      </c>
      <c r="B2" s="350"/>
      <c r="C2" s="350"/>
      <c r="D2" s="32"/>
      <c r="E2" s="32"/>
      <c r="F2" s="32"/>
      <c r="G2" s="32"/>
      <c r="H2" s="32"/>
      <c r="I2" s="32"/>
      <c r="J2" s="32"/>
      <c r="K2" s="32"/>
      <c r="L2" s="32"/>
      <c r="M2" s="6"/>
    </row>
    <row r="3" spans="1:13" ht="15" customHeight="1" thickBot="1">
      <c r="A3" s="1"/>
      <c r="B3" s="350"/>
      <c r="C3" s="357"/>
      <c r="D3" s="1"/>
      <c r="E3" s="1"/>
      <c r="F3" s="1"/>
      <c r="G3" s="1"/>
      <c r="H3" s="1"/>
      <c r="I3" s="1"/>
      <c r="J3" s="1"/>
      <c r="K3" s="1"/>
      <c r="L3" s="1"/>
    </row>
    <row r="4" spans="1:13" s="6" customFormat="1" ht="30" customHeight="1">
      <c r="A4" s="575" t="s">
        <v>448</v>
      </c>
      <c r="B4" s="575"/>
      <c r="C4" s="576"/>
      <c r="D4" s="571" t="s">
        <v>84</v>
      </c>
      <c r="E4" s="572"/>
      <c r="F4" s="572"/>
      <c r="G4" s="572"/>
      <c r="H4" s="573"/>
      <c r="I4" s="569" t="s">
        <v>85</v>
      </c>
      <c r="J4" s="574"/>
      <c r="K4" s="569" t="s">
        <v>376</v>
      </c>
      <c r="L4" s="570"/>
    </row>
    <row r="5" spans="1:13" s="40" customFormat="1" ht="50.1" customHeight="1">
      <c r="A5" s="577"/>
      <c r="B5" s="577"/>
      <c r="C5" s="578"/>
      <c r="D5" s="352" t="s">
        <v>377</v>
      </c>
      <c r="E5" s="352" t="s">
        <v>382</v>
      </c>
      <c r="F5" s="352" t="s">
        <v>383</v>
      </c>
      <c r="G5" s="353" t="s">
        <v>381</v>
      </c>
      <c r="H5" s="352" t="s">
        <v>379</v>
      </c>
      <c r="I5" s="352" t="s">
        <v>380</v>
      </c>
      <c r="J5" s="352" t="s">
        <v>378</v>
      </c>
      <c r="K5" s="352" t="s">
        <v>380</v>
      </c>
      <c r="L5" s="353" t="s">
        <v>378</v>
      </c>
    </row>
    <row r="6" spans="1:13" s="6" customFormat="1" ht="14.1" customHeight="1" thickBot="1">
      <c r="A6" s="579"/>
      <c r="B6" s="579"/>
      <c r="C6" s="580"/>
      <c r="D6" s="358" t="s">
        <v>62</v>
      </c>
      <c r="E6" s="358" t="s">
        <v>63</v>
      </c>
      <c r="F6" s="359" t="s">
        <v>64</v>
      </c>
      <c r="G6" s="359" t="s">
        <v>65</v>
      </c>
      <c r="H6" s="359" t="s">
        <v>66</v>
      </c>
      <c r="I6" s="358" t="s">
        <v>67</v>
      </c>
      <c r="J6" s="358" t="s">
        <v>68</v>
      </c>
      <c r="K6" s="358" t="s">
        <v>69</v>
      </c>
      <c r="L6" s="359" t="s">
        <v>70</v>
      </c>
    </row>
    <row r="7" spans="1:13" s="6" customFormat="1" ht="15.95" customHeight="1">
      <c r="A7" s="1"/>
      <c r="B7" s="350"/>
      <c r="C7" s="348"/>
      <c r="D7" s="362" t="s">
        <v>29</v>
      </c>
      <c r="E7" s="365" t="s">
        <v>29</v>
      </c>
      <c r="F7" s="365" t="s">
        <v>29</v>
      </c>
      <c r="G7" s="365" t="s">
        <v>29</v>
      </c>
      <c r="H7" s="3" t="s">
        <v>29</v>
      </c>
      <c r="I7" s="362" t="s">
        <v>29</v>
      </c>
      <c r="J7" s="372" t="s">
        <v>29</v>
      </c>
      <c r="K7" s="373" t="s">
        <v>71</v>
      </c>
      <c r="L7" s="374" t="s">
        <v>71</v>
      </c>
    </row>
    <row r="8" spans="1:13" s="6" customFormat="1" ht="15.95" customHeight="1">
      <c r="A8" s="1"/>
      <c r="B8" s="350"/>
      <c r="C8" s="348"/>
      <c r="D8" s="360" t="s">
        <v>72</v>
      </c>
      <c r="E8" s="366" t="s">
        <v>72</v>
      </c>
      <c r="F8" s="366" t="s">
        <v>72</v>
      </c>
      <c r="G8" s="366" t="s">
        <v>72</v>
      </c>
      <c r="H8" s="361" t="s">
        <v>72</v>
      </c>
      <c r="I8" s="360" t="s">
        <v>72</v>
      </c>
      <c r="J8" s="361" t="s">
        <v>72</v>
      </c>
      <c r="K8" s="44"/>
      <c r="L8" s="1"/>
    </row>
    <row r="9" spans="1:13" s="6" customFormat="1" ht="20.100000000000001" hidden="1" customHeight="1">
      <c r="A9" s="1">
        <v>1997</v>
      </c>
      <c r="B9" s="350"/>
      <c r="C9" s="348"/>
      <c r="D9" s="363">
        <v>31698</v>
      </c>
      <c r="E9" s="367">
        <v>34242</v>
      </c>
      <c r="F9" s="368" t="s">
        <v>73</v>
      </c>
      <c r="G9" s="367">
        <v>65391</v>
      </c>
      <c r="H9" s="4">
        <v>28107</v>
      </c>
      <c r="I9" s="363">
        <v>34775</v>
      </c>
      <c r="J9" s="4">
        <v>265</v>
      </c>
      <c r="K9" s="363">
        <v>17693</v>
      </c>
      <c r="L9" s="367">
        <v>5320</v>
      </c>
    </row>
    <row r="10" spans="1:13" s="6" customFormat="1" ht="20.100000000000001" hidden="1" customHeight="1">
      <c r="A10" s="1">
        <v>1998</v>
      </c>
      <c r="B10" s="350"/>
      <c r="C10" s="348"/>
      <c r="D10" s="363">
        <v>18459</v>
      </c>
      <c r="E10" s="367">
        <v>27597</v>
      </c>
      <c r="F10" s="368" t="s">
        <v>73</v>
      </c>
      <c r="G10" s="367">
        <v>47219</v>
      </c>
      <c r="H10" s="4">
        <v>26944</v>
      </c>
      <c r="I10" s="363">
        <v>23354</v>
      </c>
      <c r="J10" s="4">
        <v>248</v>
      </c>
      <c r="K10" s="363">
        <v>12210</v>
      </c>
      <c r="L10" s="367">
        <v>5281</v>
      </c>
    </row>
    <row r="11" spans="1:13" s="6" customFormat="1" ht="20.100000000000001" hidden="1" customHeight="1">
      <c r="A11" s="1">
        <v>1999</v>
      </c>
      <c r="B11" s="350"/>
      <c r="C11" s="348"/>
      <c r="D11" s="363">
        <v>10829</v>
      </c>
      <c r="E11" s="367">
        <v>40699</v>
      </c>
      <c r="F11" s="368" t="s">
        <v>73</v>
      </c>
      <c r="G11" s="367">
        <v>51027</v>
      </c>
      <c r="H11" s="4">
        <v>27445</v>
      </c>
      <c r="I11" s="363">
        <v>27687</v>
      </c>
      <c r="J11" s="4">
        <v>249</v>
      </c>
      <c r="K11" s="363">
        <v>14495</v>
      </c>
      <c r="L11" s="367">
        <v>5090</v>
      </c>
    </row>
    <row r="12" spans="1:13" s="6" customFormat="1" ht="20.100000000000001" hidden="1" customHeight="1">
      <c r="A12" s="1">
        <v>2000</v>
      </c>
      <c r="B12" s="350"/>
      <c r="C12" s="348"/>
      <c r="D12" s="363">
        <v>9312</v>
      </c>
      <c r="E12" s="367">
        <v>38301</v>
      </c>
      <c r="F12" s="368" t="s">
        <v>73</v>
      </c>
      <c r="G12" s="367">
        <v>47742</v>
      </c>
      <c r="H12" s="4">
        <v>27316</v>
      </c>
      <c r="I12" s="363">
        <v>31825</v>
      </c>
      <c r="J12" s="4">
        <v>240</v>
      </c>
      <c r="K12" s="363">
        <v>14185</v>
      </c>
      <c r="L12" s="367">
        <v>5667</v>
      </c>
    </row>
    <row r="13" spans="1:13" s="6" customFormat="1" ht="20.100000000000001" hidden="1" customHeight="1">
      <c r="A13" s="1">
        <v>2001</v>
      </c>
      <c r="B13" s="350"/>
      <c r="C13" s="348"/>
      <c r="D13" s="363">
        <v>7191</v>
      </c>
      <c r="E13" s="367">
        <v>29637</v>
      </c>
      <c r="F13" s="368" t="s">
        <v>73</v>
      </c>
      <c r="G13" s="367">
        <v>39147</v>
      </c>
      <c r="H13" s="4">
        <v>24997</v>
      </c>
      <c r="I13" s="363">
        <v>22943</v>
      </c>
      <c r="J13" s="4">
        <v>226</v>
      </c>
      <c r="K13" s="363">
        <v>12691</v>
      </c>
      <c r="L13" s="367">
        <v>6175</v>
      </c>
    </row>
    <row r="14" spans="1:13" s="6" customFormat="1" ht="20.100000000000001" hidden="1" customHeight="1">
      <c r="A14" s="1">
        <v>2003</v>
      </c>
      <c r="B14" s="350"/>
      <c r="C14" s="348"/>
      <c r="D14" s="363">
        <v>4791</v>
      </c>
      <c r="E14" s="367">
        <v>30827</v>
      </c>
      <c r="F14" s="368">
        <v>1510</v>
      </c>
      <c r="G14" s="367">
        <v>34166</v>
      </c>
      <c r="H14" s="4">
        <v>25897</v>
      </c>
      <c r="I14" s="363">
        <v>33044</v>
      </c>
      <c r="J14" s="4">
        <v>183</v>
      </c>
      <c r="K14" s="363">
        <v>12544</v>
      </c>
      <c r="L14" s="367">
        <v>7111</v>
      </c>
    </row>
    <row r="15" spans="1:13" s="6" customFormat="1" ht="20.100000000000001" hidden="1" customHeight="1">
      <c r="A15" s="1">
        <v>2005</v>
      </c>
      <c r="B15" s="350"/>
      <c r="C15" s="348"/>
      <c r="D15" s="363">
        <v>2508</v>
      </c>
      <c r="E15" s="367">
        <v>22017</v>
      </c>
      <c r="F15" s="368">
        <v>4125</v>
      </c>
      <c r="G15" s="367">
        <v>26429</v>
      </c>
      <c r="H15" s="4">
        <v>8178</v>
      </c>
      <c r="I15" s="363">
        <v>32700</v>
      </c>
      <c r="J15" s="4">
        <v>609</v>
      </c>
      <c r="K15" s="363">
        <v>15928</v>
      </c>
      <c r="L15" s="367">
        <v>8261</v>
      </c>
    </row>
    <row r="16" spans="1:13" s="6" customFormat="1" ht="20.100000000000001" hidden="1" customHeight="1">
      <c r="A16" s="1">
        <v>2006</v>
      </c>
      <c r="B16" s="350"/>
      <c r="C16" s="348"/>
      <c r="D16" s="363">
        <v>1956</v>
      </c>
      <c r="E16" s="367">
        <v>19974</v>
      </c>
      <c r="F16" s="368" t="s">
        <v>160</v>
      </c>
      <c r="G16" s="367">
        <v>20752</v>
      </c>
      <c r="H16" s="4">
        <v>9356</v>
      </c>
      <c r="I16" s="363">
        <v>31514</v>
      </c>
      <c r="J16" s="4">
        <v>568</v>
      </c>
      <c r="K16" s="363">
        <v>12826</v>
      </c>
      <c r="L16" s="367">
        <v>7586</v>
      </c>
    </row>
    <row r="17" spans="1:12" s="6" customFormat="1" ht="20.100000000000001" hidden="1" customHeight="1">
      <c r="A17" s="1">
        <v>2007</v>
      </c>
      <c r="B17" s="350"/>
      <c r="C17" s="348"/>
      <c r="D17" s="363">
        <v>1747</v>
      </c>
      <c r="E17" s="367">
        <v>12601</v>
      </c>
      <c r="F17" s="368" t="s">
        <v>160</v>
      </c>
      <c r="G17" s="367">
        <v>15624</v>
      </c>
      <c r="H17" s="4">
        <v>8080</v>
      </c>
      <c r="I17" s="363">
        <v>19439</v>
      </c>
      <c r="J17" s="4">
        <v>404</v>
      </c>
      <c r="K17" s="363">
        <v>11409</v>
      </c>
      <c r="L17" s="367">
        <v>7186</v>
      </c>
    </row>
    <row r="18" spans="1:12" s="6" customFormat="1" ht="20.100000000000001" hidden="1" customHeight="1">
      <c r="A18" s="1">
        <v>2008</v>
      </c>
      <c r="B18" s="350"/>
      <c r="C18" s="350"/>
      <c r="D18" s="39">
        <v>1588</v>
      </c>
      <c r="E18" s="36">
        <v>15212</v>
      </c>
      <c r="F18" s="369">
        <v>270</v>
      </c>
      <c r="G18" s="36">
        <v>20026</v>
      </c>
      <c r="H18" s="47">
        <v>4584</v>
      </c>
      <c r="I18" s="39">
        <v>22636</v>
      </c>
      <c r="J18" s="47">
        <v>466</v>
      </c>
      <c r="K18" s="39">
        <v>11696</v>
      </c>
      <c r="L18" s="36">
        <v>7131</v>
      </c>
    </row>
    <row r="19" spans="1:12" s="6" customFormat="1" ht="20.100000000000001" hidden="1" customHeight="1">
      <c r="A19" s="1">
        <v>2009</v>
      </c>
      <c r="B19" s="350"/>
      <c r="C19" s="350"/>
      <c r="D19" s="39">
        <v>1152</v>
      </c>
      <c r="E19" s="36">
        <v>12075</v>
      </c>
      <c r="F19" s="369">
        <v>133</v>
      </c>
      <c r="G19" s="36">
        <v>13623</v>
      </c>
      <c r="H19" s="47">
        <v>4055</v>
      </c>
      <c r="I19" s="39">
        <v>16657</v>
      </c>
      <c r="J19" s="47">
        <v>387</v>
      </c>
      <c r="K19" s="39">
        <v>9028</v>
      </c>
      <c r="L19" s="36">
        <v>6271</v>
      </c>
    </row>
    <row r="20" spans="1:12" s="6" customFormat="1" ht="20.100000000000001" hidden="1" customHeight="1">
      <c r="A20" s="6">
        <v>2010</v>
      </c>
      <c r="B20" s="40"/>
      <c r="C20" s="40"/>
      <c r="D20" s="39">
        <v>882</v>
      </c>
      <c r="E20" s="36">
        <v>12207</v>
      </c>
      <c r="F20" s="369">
        <v>595</v>
      </c>
      <c r="G20" s="36">
        <v>13220</v>
      </c>
      <c r="H20" s="47">
        <v>3329</v>
      </c>
      <c r="I20" s="39">
        <v>16306</v>
      </c>
      <c r="J20" s="47">
        <v>324</v>
      </c>
      <c r="K20" s="39">
        <v>8930</v>
      </c>
      <c r="L20" s="36">
        <v>6302</v>
      </c>
    </row>
    <row r="21" spans="1:12" s="6" customFormat="1" ht="20.100000000000001" hidden="1" customHeight="1">
      <c r="A21" s="6">
        <v>2011</v>
      </c>
      <c r="B21" s="40"/>
      <c r="C21" s="40"/>
      <c r="D21" s="363">
        <v>731</v>
      </c>
      <c r="E21" s="367">
        <v>9323</v>
      </c>
      <c r="F21" s="368">
        <v>578</v>
      </c>
      <c r="G21" s="367">
        <v>10349</v>
      </c>
      <c r="H21" s="4">
        <v>2456</v>
      </c>
      <c r="I21" s="363">
        <v>17526</v>
      </c>
      <c r="J21" s="4">
        <v>427</v>
      </c>
      <c r="K21" s="363">
        <v>8422</v>
      </c>
      <c r="L21" s="367">
        <v>6229</v>
      </c>
    </row>
    <row r="22" spans="1:12" s="6" customFormat="1" ht="20.100000000000001" hidden="1" customHeight="1">
      <c r="A22" s="1">
        <v>2012</v>
      </c>
      <c r="B22" s="350"/>
      <c r="C22" s="348"/>
      <c r="D22" s="14">
        <v>506</v>
      </c>
      <c r="E22" s="49">
        <v>10032</v>
      </c>
      <c r="F22" s="11">
        <v>419</v>
      </c>
      <c r="G22" s="49">
        <v>10274</v>
      </c>
      <c r="H22" s="10">
        <v>2180</v>
      </c>
      <c r="I22" s="14">
        <v>16179</v>
      </c>
      <c r="J22" s="10">
        <v>320</v>
      </c>
      <c r="K22" s="14">
        <v>7218</v>
      </c>
      <c r="L22" s="49">
        <v>5545</v>
      </c>
    </row>
    <row r="23" spans="1:12" s="6" customFormat="1" ht="20.100000000000001" hidden="1" customHeight="1">
      <c r="A23" s="1">
        <v>2013</v>
      </c>
      <c r="B23" s="350"/>
      <c r="C23" s="348"/>
      <c r="D23" s="14">
        <v>409</v>
      </c>
      <c r="E23" s="49">
        <v>9332</v>
      </c>
      <c r="F23" s="11">
        <v>292</v>
      </c>
      <c r="G23" s="49">
        <v>9919</v>
      </c>
      <c r="H23" s="10">
        <v>1712</v>
      </c>
      <c r="I23" s="14">
        <v>15844</v>
      </c>
      <c r="J23" s="10">
        <v>426</v>
      </c>
      <c r="K23" s="14">
        <v>6662</v>
      </c>
      <c r="L23" s="49">
        <v>5431</v>
      </c>
    </row>
    <row r="24" spans="1:12" s="6" customFormat="1" ht="20.100000000000001" hidden="1" customHeight="1">
      <c r="A24" s="1">
        <v>2014</v>
      </c>
      <c r="B24" s="350"/>
      <c r="C24" s="348"/>
      <c r="D24" s="14">
        <v>446</v>
      </c>
      <c r="E24" s="49">
        <v>8235</v>
      </c>
      <c r="F24" s="11">
        <v>14</v>
      </c>
      <c r="G24" s="55">
        <f>H23+D24+E24-F24-H24</f>
        <v>8726</v>
      </c>
      <c r="H24" s="10">
        <v>1653</v>
      </c>
      <c r="I24" s="14">
        <v>14820</v>
      </c>
      <c r="J24" s="10">
        <v>330</v>
      </c>
      <c r="K24" s="14">
        <v>6098</v>
      </c>
      <c r="L24" s="49">
        <v>5125</v>
      </c>
    </row>
    <row r="25" spans="1:12" s="6" customFormat="1" ht="20.100000000000001" customHeight="1">
      <c r="A25" s="1">
        <v>2015</v>
      </c>
      <c r="B25" s="350"/>
      <c r="C25" s="348"/>
      <c r="D25" s="14">
        <v>378</v>
      </c>
      <c r="E25" s="49">
        <v>6479</v>
      </c>
      <c r="F25" s="11">
        <v>0</v>
      </c>
      <c r="G25" s="55">
        <v>7194</v>
      </c>
      <c r="H25" s="10">
        <v>1410</v>
      </c>
      <c r="I25" s="14">
        <v>14051</v>
      </c>
      <c r="J25" s="10">
        <v>302</v>
      </c>
      <c r="K25" s="14">
        <v>5468</v>
      </c>
      <c r="L25" s="49">
        <v>5085</v>
      </c>
    </row>
    <row r="26" spans="1:12" s="6" customFormat="1" ht="20.100000000000001" customHeight="1">
      <c r="A26" s="1">
        <v>2016</v>
      </c>
      <c r="B26" s="350"/>
      <c r="C26" s="348"/>
      <c r="D26" s="14">
        <v>317</v>
      </c>
      <c r="E26" s="49">
        <v>6548</v>
      </c>
      <c r="F26" s="11">
        <v>0</v>
      </c>
      <c r="G26" s="55">
        <f t="shared" ref="G26:G29" si="0">H25+D26+E26-F26-H26</f>
        <v>6869</v>
      </c>
      <c r="H26" s="10">
        <v>1406</v>
      </c>
      <c r="I26" s="14">
        <v>12094</v>
      </c>
      <c r="J26" s="10">
        <v>177</v>
      </c>
      <c r="K26" s="14">
        <v>5207</v>
      </c>
      <c r="L26" s="49">
        <v>4940</v>
      </c>
    </row>
    <row r="27" spans="1:12" s="6" customFormat="1" ht="20.100000000000001" customHeight="1">
      <c r="A27" s="1">
        <v>2017</v>
      </c>
      <c r="B27" s="350"/>
      <c r="C27" s="348"/>
      <c r="D27" s="14">
        <v>339</v>
      </c>
      <c r="E27" s="49">
        <v>7560</v>
      </c>
      <c r="F27" s="49">
        <v>1</v>
      </c>
      <c r="G27" s="55">
        <f t="shared" si="0"/>
        <v>7557</v>
      </c>
      <c r="H27" s="21">
        <v>1747</v>
      </c>
      <c r="I27" s="14">
        <v>14560</v>
      </c>
      <c r="J27" s="10">
        <v>245</v>
      </c>
      <c r="K27" s="14">
        <v>4897</v>
      </c>
      <c r="L27" s="49">
        <v>4785</v>
      </c>
    </row>
    <row r="28" spans="1:12" s="6" customFormat="1" ht="20.100000000000001" customHeight="1">
      <c r="A28" s="1">
        <v>2018</v>
      </c>
      <c r="B28" s="350"/>
      <c r="C28" s="348"/>
      <c r="D28" s="14">
        <v>339</v>
      </c>
      <c r="E28" s="49">
        <v>5038</v>
      </c>
      <c r="F28" s="49">
        <v>1</v>
      </c>
      <c r="G28" s="55">
        <f>H27+D28+E28-F28-H28</f>
        <v>5793</v>
      </c>
      <c r="H28" s="21">
        <v>1330</v>
      </c>
      <c r="I28" s="14">
        <v>11092</v>
      </c>
      <c r="J28" s="10">
        <v>213</v>
      </c>
      <c r="K28" s="14">
        <v>4151</v>
      </c>
      <c r="L28" s="49">
        <v>4854</v>
      </c>
    </row>
    <row r="29" spans="1:12" s="6" customFormat="1" ht="20.100000000000001" customHeight="1">
      <c r="A29" s="1">
        <v>2019</v>
      </c>
      <c r="B29" s="350"/>
      <c r="C29" s="348"/>
      <c r="D29" s="14">
        <v>269</v>
      </c>
      <c r="E29" s="49">
        <v>4852</v>
      </c>
      <c r="F29" s="49">
        <v>4</v>
      </c>
      <c r="G29" s="55">
        <f t="shared" si="0"/>
        <v>5018</v>
      </c>
      <c r="H29" s="21">
        <v>1429</v>
      </c>
      <c r="I29" s="14">
        <v>10920</v>
      </c>
      <c r="J29" s="10">
        <v>165</v>
      </c>
      <c r="K29" s="14">
        <v>3893</v>
      </c>
      <c r="L29" s="49">
        <v>4750</v>
      </c>
    </row>
    <row r="30" spans="1:12" s="6" customFormat="1" ht="20.100000000000001" customHeight="1">
      <c r="A30" s="1">
        <v>2020</v>
      </c>
      <c r="B30" s="350"/>
      <c r="C30" s="348"/>
      <c r="D30" s="14">
        <v>203</v>
      </c>
      <c r="E30" s="49">
        <v>2443</v>
      </c>
      <c r="F30" s="49">
        <v>0</v>
      </c>
      <c r="G30" s="55">
        <f>H29+D30+E30-F30-H30</f>
        <v>3009</v>
      </c>
      <c r="H30" s="21">
        <v>1066</v>
      </c>
      <c r="I30" s="14">
        <v>6226</v>
      </c>
      <c r="J30" s="10">
        <v>167</v>
      </c>
      <c r="K30" s="14">
        <v>2551</v>
      </c>
      <c r="L30" s="49">
        <v>3635</v>
      </c>
    </row>
    <row r="31" spans="1:12" s="6" customFormat="1" ht="20.100000000000001" customHeight="1">
      <c r="A31" s="1">
        <v>2021</v>
      </c>
      <c r="B31" s="350"/>
      <c r="C31" s="348"/>
      <c r="D31" s="363">
        <v>160</v>
      </c>
      <c r="E31" s="367">
        <v>3067</v>
      </c>
      <c r="F31" s="368">
        <v>0</v>
      </c>
      <c r="G31" s="55">
        <f>H30+D31+E31-F31-H31</f>
        <v>3425</v>
      </c>
      <c r="H31" s="4">
        <v>868</v>
      </c>
      <c r="I31" s="363">
        <v>6136</v>
      </c>
      <c r="J31" s="4">
        <v>144</v>
      </c>
      <c r="K31" s="363">
        <v>2753</v>
      </c>
      <c r="L31" s="367">
        <v>3850</v>
      </c>
    </row>
    <row r="32" spans="1:12" s="6" customFormat="1" ht="20.100000000000001" customHeight="1">
      <c r="A32" s="1">
        <v>2022</v>
      </c>
      <c r="B32" s="350"/>
      <c r="C32" s="348"/>
      <c r="D32" s="363">
        <v>168</v>
      </c>
      <c r="E32" s="367">
        <v>3646</v>
      </c>
      <c r="F32" s="368">
        <v>1</v>
      </c>
      <c r="G32" s="55">
        <f t="shared" ref="G32:G34" si="1">H31+D32+E32-F32-H32</f>
        <v>3754</v>
      </c>
      <c r="H32" s="4">
        <v>927</v>
      </c>
      <c r="I32" s="363">
        <v>7945</v>
      </c>
      <c r="J32" s="4">
        <v>182</v>
      </c>
      <c r="K32" s="363">
        <v>2803</v>
      </c>
      <c r="L32" s="367">
        <v>3726</v>
      </c>
    </row>
    <row r="33" spans="1:12" s="6" customFormat="1" ht="20.100000000000001" customHeight="1">
      <c r="A33" s="659">
        <v>2023</v>
      </c>
      <c r="B33" s="660"/>
      <c r="C33" s="348"/>
      <c r="D33" s="363">
        <v>154</v>
      </c>
      <c r="E33" s="668">
        <v>2936</v>
      </c>
      <c r="F33" s="669">
        <v>0</v>
      </c>
      <c r="G33" s="55">
        <f t="shared" si="1"/>
        <v>3158</v>
      </c>
      <c r="H33" s="4">
        <v>859</v>
      </c>
      <c r="I33" s="363">
        <v>7495</v>
      </c>
      <c r="J33" s="4">
        <v>137</v>
      </c>
      <c r="K33" s="363">
        <v>2515</v>
      </c>
      <c r="L33" s="668">
        <v>3213</v>
      </c>
    </row>
    <row r="34" spans="1:12" s="6" customFormat="1" ht="20.100000000000001" customHeight="1">
      <c r="A34" s="35">
        <v>2024</v>
      </c>
      <c r="B34" s="19"/>
      <c r="C34" s="349"/>
      <c r="D34" s="512">
        <v>131</v>
      </c>
      <c r="E34" s="513">
        <v>2763</v>
      </c>
      <c r="F34" s="514">
        <v>0</v>
      </c>
      <c r="G34" s="55">
        <f t="shared" si="1"/>
        <v>2882</v>
      </c>
      <c r="H34" s="515">
        <v>871</v>
      </c>
      <c r="I34" s="512">
        <v>6251</v>
      </c>
      <c r="J34" s="515">
        <v>177</v>
      </c>
      <c r="K34" s="512">
        <v>2221</v>
      </c>
      <c r="L34" s="513">
        <v>3005</v>
      </c>
    </row>
    <row r="35" spans="1:12" s="6" customFormat="1" ht="20.100000000000001" hidden="1" customHeight="1">
      <c r="A35" s="1">
        <v>2012</v>
      </c>
      <c r="B35" s="350" t="s">
        <v>161</v>
      </c>
      <c r="C35" s="348">
        <v>7</v>
      </c>
      <c r="D35" s="62">
        <v>36</v>
      </c>
      <c r="E35" s="55">
        <v>637</v>
      </c>
      <c r="F35" s="58">
        <v>9</v>
      </c>
      <c r="G35" s="55">
        <v>627</v>
      </c>
      <c r="H35" s="21">
        <v>2272</v>
      </c>
      <c r="I35" s="62">
        <v>1544</v>
      </c>
      <c r="J35" s="21">
        <v>38</v>
      </c>
      <c r="K35" s="62">
        <v>594</v>
      </c>
      <c r="L35" s="55">
        <v>483</v>
      </c>
    </row>
    <row r="36" spans="1:12" s="6" customFormat="1" ht="20.100000000000001" hidden="1" customHeight="1">
      <c r="A36" s="350"/>
      <c r="B36" s="351"/>
      <c r="C36" s="160">
        <v>8</v>
      </c>
      <c r="D36" s="62">
        <v>24</v>
      </c>
      <c r="E36" s="55">
        <v>903</v>
      </c>
      <c r="F36" s="58">
        <v>15</v>
      </c>
      <c r="G36" s="55">
        <v>626</v>
      </c>
      <c r="H36" s="21">
        <v>2573</v>
      </c>
      <c r="I36" s="62">
        <v>1499</v>
      </c>
      <c r="J36" s="21">
        <v>18</v>
      </c>
      <c r="K36" s="62">
        <v>560</v>
      </c>
      <c r="L36" s="55">
        <v>423</v>
      </c>
    </row>
    <row r="37" spans="1:12" s="6" customFormat="1" ht="20.100000000000001" hidden="1" customHeight="1">
      <c r="A37" s="1"/>
      <c r="B37" s="350"/>
      <c r="C37" s="348">
        <v>9</v>
      </c>
      <c r="D37" s="62">
        <v>33</v>
      </c>
      <c r="E37" s="55">
        <v>891</v>
      </c>
      <c r="F37" s="58">
        <v>124</v>
      </c>
      <c r="G37" s="55">
        <v>911</v>
      </c>
      <c r="H37" s="21">
        <v>2462</v>
      </c>
      <c r="I37" s="62">
        <v>1365</v>
      </c>
      <c r="J37" s="21">
        <v>6</v>
      </c>
      <c r="K37" s="62">
        <v>613</v>
      </c>
      <c r="L37" s="55">
        <v>462</v>
      </c>
    </row>
    <row r="38" spans="1:12" s="6" customFormat="1" ht="20.100000000000001" hidden="1" customHeight="1">
      <c r="A38" s="350"/>
      <c r="B38" s="351"/>
      <c r="C38" s="160">
        <v>10</v>
      </c>
      <c r="D38" s="62">
        <v>38</v>
      </c>
      <c r="E38" s="55">
        <v>799</v>
      </c>
      <c r="F38" s="58">
        <v>0</v>
      </c>
      <c r="G38" s="55">
        <v>708</v>
      </c>
      <c r="H38" s="21">
        <v>2591</v>
      </c>
      <c r="I38" s="62">
        <v>1523</v>
      </c>
      <c r="J38" s="21">
        <v>43</v>
      </c>
      <c r="K38" s="62">
        <v>651</v>
      </c>
      <c r="L38" s="55">
        <v>494</v>
      </c>
    </row>
    <row r="39" spans="1:12" s="6" customFormat="1" ht="20.100000000000001" hidden="1" customHeight="1">
      <c r="A39" s="1"/>
      <c r="B39" s="350"/>
      <c r="C39" s="348">
        <v>11</v>
      </c>
      <c r="D39" s="62">
        <v>36</v>
      </c>
      <c r="E39" s="55">
        <v>1122</v>
      </c>
      <c r="F39" s="58">
        <v>0</v>
      </c>
      <c r="G39" s="55">
        <v>1062</v>
      </c>
      <c r="H39" s="21">
        <v>2687</v>
      </c>
      <c r="I39" s="62">
        <v>1612</v>
      </c>
      <c r="J39" s="21">
        <v>35</v>
      </c>
      <c r="K39" s="62">
        <v>605</v>
      </c>
      <c r="L39" s="55">
        <v>432</v>
      </c>
    </row>
    <row r="40" spans="1:12" s="6" customFormat="1" ht="20.100000000000001" hidden="1" customHeight="1">
      <c r="A40" s="35"/>
      <c r="B40" s="19"/>
      <c r="C40" s="349">
        <v>12</v>
      </c>
      <c r="D40" s="63">
        <v>43</v>
      </c>
      <c r="E40" s="56">
        <v>867</v>
      </c>
      <c r="F40" s="370">
        <v>116</v>
      </c>
      <c r="G40" s="56">
        <f>H39+D40+E40-F40-H40</f>
        <v>1301</v>
      </c>
      <c r="H40" s="57">
        <v>2180</v>
      </c>
      <c r="I40" s="63">
        <v>1207</v>
      </c>
      <c r="J40" s="57">
        <v>14</v>
      </c>
      <c r="K40" s="63">
        <v>543</v>
      </c>
      <c r="L40" s="56">
        <v>469</v>
      </c>
    </row>
    <row r="41" spans="1:12" s="6" customFormat="1" ht="20.100000000000001" hidden="1" customHeight="1">
      <c r="A41" s="20">
        <v>2013</v>
      </c>
      <c r="B41" s="346" t="s">
        <v>119</v>
      </c>
      <c r="C41" s="347">
        <v>1</v>
      </c>
      <c r="D41" s="364">
        <v>38</v>
      </c>
      <c r="E41" s="54">
        <v>958</v>
      </c>
      <c r="F41" s="60">
        <v>0</v>
      </c>
      <c r="G41" s="55">
        <f>H40+D41+E41-F41-H41</f>
        <v>1014</v>
      </c>
      <c r="H41" s="59">
        <v>2162</v>
      </c>
      <c r="I41" s="364">
        <v>1744</v>
      </c>
      <c r="J41" s="59">
        <v>11</v>
      </c>
      <c r="K41" s="364">
        <v>582</v>
      </c>
      <c r="L41" s="54">
        <v>356</v>
      </c>
    </row>
    <row r="42" spans="1:12" s="6" customFormat="1" ht="20.100000000000001" hidden="1" customHeight="1">
      <c r="A42" s="1"/>
      <c r="B42" s="350"/>
      <c r="C42" s="348">
        <v>2</v>
      </c>
      <c r="D42" s="62">
        <v>32</v>
      </c>
      <c r="E42" s="55">
        <v>906</v>
      </c>
      <c r="F42" s="58">
        <v>0</v>
      </c>
      <c r="G42" s="55">
        <f t="shared" ref="G42:G106" si="2">H41+D42+E42-F42-H42</f>
        <v>818</v>
      </c>
      <c r="H42" s="21">
        <v>2282</v>
      </c>
      <c r="I42" s="62">
        <v>1138</v>
      </c>
      <c r="J42" s="21">
        <v>13</v>
      </c>
      <c r="K42" s="62">
        <v>505</v>
      </c>
      <c r="L42" s="55">
        <v>409</v>
      </c>
    </row>
    <row r="43" spans="1:12" s="6" customFormat="1" ht="20.100000000000001" hidden="1" customHeight="1">
      <c r="A43" s="1"/>
      <c r="B43" s="350"/>
      <c r="C43" s="348">
        <v>3</v>
      </c>
      <c r="D43" s="62">
        <v>36</v>
      </c>
      <c r="E43" s="55">
        <v>1148</v>
      </c>
      <c r="F43" s="58">
        <v>122</v>
      </c>
      <c r="G43" s="55">
        <f t="shared" si="2"/>
        <v>912</v>
      </c>
      <c r="H43" s="21">
        <v>2432</v>
      </c>
      <c r="I43" s="62">
        <v>1337</v>
      </c>
      <c r="J43" s="21">
        <v>44</v>
      </c>
      <c r="K43" s="62">
        <v>456</v>
      </c>
      <c r="L43" s="55">
        <v>525</v>
      </c>
    </row>
    <row r="44" spans="1:12" s="6" customFormat="1" ht="20.100000000000001" hidden="1" customHeight="1">
      <c r="A44" s="1"/>
      <c r="B44" s="350"/>
      <c r="C44" s="348">
        <v>4</v>
      </c>
      <c r="D44" s="62">
        <v>36</v>
      </c>
      <c r="E44" s="55">
        <v>0</v>
      </c>
      <c r="F44" s="58">
        <v>2</v>
      </c>
      <c r="G44" s="55">
        <f t="shared" si="2"/>
        <v>565</v>
      </c>
      <c r="H44" s="21">
        <v>1901</v>
      </c>
      <c r="I44" s="62">
        <v>1552</v>
      </c>
      <c r="J44" s="21">
        <v>16</v>
      </c>
      <c r="K44" s="62">
        <v>601</v>
      </c>
      <c r="L44" s="55">
        <v>485</v>
      </c>
    </row>
    <row r="45" spans="1:12" s="6" customFormat="1" ht="20.100000000000001" hidden="1" customHeight="1">
      <c r="A45" s="1"/>
      <c r="B45" s="350"/>
      <c r="C45" s="348">
        <v>5</v>
      </c>
      <c r="D45" s="62">
        <v>35</v>
      </c>
      <c r="E45" s="55">
        <v>1314</v>
      </c>
      <c r="F45" s="58">
        <v>0</v>
      </c>
      <c r="G45" s="55">
        <f t="shared" si="2"/>
        <v>969</v>
      </c>
      <c r="H45" s="21">
        <v>2281</v>
      </c>
      <c r="I45" s="62">
        <v>1628</v>
      </c>
      <c r="J45" s="21">
        <v>23</v>
      </c>
      <c r="K45" s="62">
        <v>679</v>
      </c>
      <c r="L45" s="55">
        <v>483</v>
      </c>
    </row>
    <row r="46" spans="1:12" s="6" customFormat="1" ht="20.100000000000001" hidden="1" customHeight="1">
      <c r="A46" s="1"/>
      <c r="B46" s="350"/>
      <c r="C46" s="348">
        <v>6</v>
      </c>
      <c r="D46" s="62">
        <v>36</v>
      </c>
      <c r="E46" s="55">
        <v>926</v>
      </c>
      <c r="F46" s="58">
        <v>0</v>
      </c>
      <c r="G46" s="55">
        <f t="shared" si="2"/>
        <v>977</v>
      </c>
      <c r="H46" s="21">
        <v>2266</v>
      </c>
      <c r="I46" s="62">
        <v>1175</v>
      </c>
      <c r="J46" s="21">
        <v>21</v>
      </c>
      <c r="K46" s="62">
        <v>592</v>
      </c>
      <c r="L46" s="55">
        <v>479</v>
      </c>
    </row>
    <row r="47" spans="1:12" s="6" customFormat="1" ht="20.100000000000001" hidden="1" customHeight="1">
      <c r="A47" s="1"/>
      <c r="B47" s="350"/>
      <c r="C47" s="348">
        <v>7</v>
      </c>
      <c r="D47" s="62">
        <v>28</v>
      </c>
      <c r="E47" s="55">
        <v>611</v>
      </c>
      <c r="F47" s="58">
        <v>0</v>
      </c>
      <c r="G47" s="55">
        <f t="shared" si="2"/>
        <v>702</v>
      </c>
      <c r="H47" s="21">
        <v>2203</v>
      </c>
      <c r="I47" s="62">
        <v>1326</v>
      </c>
      <c r="J47" s="21">
        <v>66</v>
      </c>
      <c r="K47" s="62">
        <v>671</v>
      </c>
      <c r="L47" s="55">
        <v>461</v>
      </c>
    </row>
    <row r="48" spans="1:12" s="6" customFormat="1" ht="20.100000000000001" hidden="1" customHeight="1">
      <c r="A48" s="1"/>
      <c r="B48" s="350"/>
      <c r="C48" s="348">
        <v>8</v>
      </c>
      <c r="D48" s="62">
        <v>19</v>
      </c>
      <c r="E48" s="55">
        <v>758</v>
      </c>
      <c r="F48" s="58">
        <v>168</v>
      </c>
      <c r="G48" s="55">
        <f t="shared" si="2"/>
        <v>715</v>
      </c>
      <c r="H48" s="21">
        <v>2097</v>
      </c>
      <c r="I48" s="62">
        <v>1288</v>
      </c>
      <c r="J48" s="21">
        <v>61</v>
      </c>
      <c r="K48" s="62">
        <v>501</v>
      </c>
      <c r="L48" s="55">
        <v>416</v>
      </c>
    </row>
    <row r="49" spans="1:12" s="6" customFormat="1" ht="20.100000000000001" hidden="1" customHeight="1">
      <c r="A49" s="1"/>
      <c r="B49" s="350"/>
      <c r="C49" s="348">
        <v>9</v>
      </c>
      <c r="D49" s="62">
        <v>26</v>
      </c>
      <c r="E49" s="55">
        <v>566</v>
      </c>
      <c r="F49" s="58">
        <v>0</v>
      </c>
      <c r="G49" s="55">
        <f t="shared" si="2"/>
        <v>743</v>
      </c>
      <c r="H49" s="21">
        <v>1946</v>
      </c>
      <c r="I49" s="62">
        <v>918</v>
      </c>
      <c r="J49" s="21">
        <v>68</v>
      </c>
      <c r="K49" s="62">
        <v>447</v>
      </c>
      <c r="L49" s="55">
        <v>403</v>
      </c>
    </row>
    <row r="50" spans="1:12" s="6" customFormat="1" ht="20.100000000000001" hidden="1" customHeight="1">
      <c r="A50" s="1"/>
      <c r="B50" s="350"/>
      <c r="C50" s="348">
        <v>10</v>
      </c>
      <c r="D50" s="62">
        <v>40</v>
      </c>
      <c r="E50" s="55">
        <v>855</v>
      </c>
      <c r="F50" s="58">
        <v>0</v>
      </c>
      <c r="G50" s="55">
        <f t="shared" si="2"/>
        <v>934</v>
      </c>
      <c r="H50" s="21">
        <v>1907</v>
      </c>
      <c r="I50" s="62">
        <v>1354</v>
      </c>
      <c r="J50" s="21">
        <v>45</v>
      </c>
      <c r="K50" s="62">
        <v>567</v>
      </c>
      <c r="L50" s="55">
        <v>465</v>
      </c>
    </row>
    <row r="51" spans="1:12" s="6" customFormat="1" ht="20.100000000000001" hidden="1" customHeight="1">
      <c r="A51" s="1"/>
      <c r="B51" s="350"/>
      <c r="C51" s="348">
        <v>11</v>
      </c>
      <c r="D51" s="62">
        <v>42</v>
      </c>
      <c r="E51" s="55">
        <v>491</v>
      </c>
      <c r="F51" s="58">
        <v>0</v>
      </c>
      <c r="G51" s="55">
        <f t="shared" si="2"/>
        <v>739</v>
      </c>
      <c r="H51" s="21">
        <v>1701</v>
      </c>
      <c r="I51" s="62">
        <v>1351</v>
      </c>
      <c r="J51" s="21">
        <v>19</v>
      </c>
      <c r="K51" s="62">
        <v>570</v>
      </c>
      <c r="L51" s="55">
        <v>500</v>
      </c>
    </row>
    <row r="52" spans="1:12" s="6" customFormat="1" ht="20.100000000000001" hidden="1" customHeight="1">
      <c r="A52" s="35"/>
      <c r="B52" s="19"/>
      <c r="C52" s="349">
        <v>12</v>
      </c>
      <c r="D52" s="63">
        <v>41</v>
      </c>
      <c r="E52" s="56">
        <v>800</v>
      </c>
      <c r="F52" s="371">
        <v>0</v>
      </c>
      <c r="G52" s="55">
        <f t="shared" si="2"/>
        <v>830</v>
      </c>
      <c r="H52" s="57">
        <v>1712</v>
      </c>
      <c r="I52" s="63">
        <v>1033</v>
      </c>
      <c r="J52" s="57">
        <v>40</v>
      </c>
      <c r="K52" s="63">
        <v>491</v>
      </c>
      <c r="L52" s="56">
        <v>450</v>
      </c>
    </row>
    <row r="53" spans="1:12" s="6" customFormat="1" ht="20.100000000000001" hidden="1" customHeight="1">
      <c r="A53" s="20">
        <v>2014</v>
      </c>
      <c r="B53" s="346" t="s">
        <v>119</v>
      </c>
      <c r="C53" s="347">
        <v>1</v>
      </c>
      <c r="D53" s="364">
        <v>30</v>
      </c>
      <c r="E53" s="54">
        <v>776</v>
      </c>
      <c r="F53" s="60">
        <v>0</v>
      </c>
      <c r="G53" s="54">
        <f>H52+D53+E53-F53-H53</f>
        <v>679</v>
      </c>
      <c r="H53" s="59">
        <v>1839</v>
      </c>
      <c r="I53" s="364">
        <v>1579</v>
      </c>
      <c r="J53" s="59">
        <v>13</v>
      </c>
      <c r="K53" s="364">
        <v>684</v>
      </c>
      <c r="L53" s="54">
        <v>324</v>
      </c>
    </row>
    <row r="54" spans="1:12" s="6" customFormat="1" ht="20.100000000000001" hidden="1" customHeight="1">
      <c r="A54" s="1"/>
      <c r="B54" s="350"/>
      <c r="C54" s="348">
        <v>2</v>
      </c>
      <c r="D54" s="62">
        <v>39</v>
      </c>
      <c r="E54" s="55">
        <v>591</v>
      </c>
      <c r="F54" s="58">
        <v>0</v>
      </c>
      <c r="G54" s="55">
        <f t="shared" si="2"/>
        <v>582</v>
      </c>
      <c r="H54" s="21">
        <v>1887</v>
      </c>
      <c r="I54" s="62">
        <v>677</v>
      </c>
      <c r="J54" s="21">
        <v>21</v>
      </c>
      <c r="K54" s="62">
        <v>296</v>
      </c>
      <c r="L54" s="55">
        <v>485</v>
      </c>
    </row>
    <row r="55" spans="1:12" s="6" customFormat="1" ht="20.100000000000001" hidden="1" customHeight="1">
      <c r="A55" s="1"/>
      <c r="B55" s="350"/>
      <c r="C55" s="348">
        <v>3</v>
      </c>
      <c r="D55" s="62">
        <v>35</v>
      </c>
      <c r="E55" s="55">
        <v>1055</v>
      </c>
      <c r="F55" s="58">
        <v>10</v>
      </c>
      <c r="G55" s="55">
        <f t="shared" si="2"/>
        <v>976</v>
      </c>
      <c r="H55" s="21">
        <v>1991</v>
      </c>
      <c r="I55" s="62">
        <v>1338</v>
      </c>
      <c r="J55" s="21">
        <v>15</v>
      </c>
      <c r="K55" s="62">
        <v>487</v>
      </c>
      <c r="L55" s="55">
        <v>511</v>
      </c>
    </row>
    <row r="56" spans="1:12" s="6" customFormat="1" ht="20.100000000000001" hidden="1" customHeight="1">
      <c r="A56" s="1"/>
      <c r="B56" s="350"/>
      <c r="C56" s="348">
        <v>4</v>
      </c>
      <c r="D56" s="62">
        <v>42</v>
      </c>
      <c r="E56" s="55">
        <v>270</v>
      </c>
      <c r="F56" s="58">
        <v>0</v>
      </c>
      <c r="G56" s="55">
        <f t="shared" si="2"/>
        <v>547</v>
      </c>
      <c r="H56" s="21">
        <v>1756</v>
      </c>
      <c r="I56" s="62">
        <v>1392</v>
      </c>
      <c r="J56" s="21">
        <v>30</v>
      </c>
      <c r="K56" s="62">
        <v>474</v>
      </c>
      <c r="L56" s="55">
        <v>521</v>
      </c>
    </row>
    <row r="57" spans="1:12" s="6" customFormat="1" ht="20.100000000000001" hidden="1" customHeight="1">
      <c r="A57" s="1"/>
      <c r="B57" s="350"/>
      <c r="C57" s="348">
        <v>5</v>
      </c>
      <c r="D57" s="62">
        <v>41</v>
      </c>
      <c r="E57" s="55">
        <v>927</v>
      </c>
      <c r="F57" s="58">
        <v>0</v>
      </c>
      <c r="G57" s="55">
        <f t="shared" si="2"/>
        <v>725</v>
      </c>
      <c r="H57" s="21">
        <v>1999</v>
      </c>
      <c r="I57" s="62">
        <v>1332</v>
      </c>
      <c r="J57" s="21">
        <v>26</v>
      </c>
      <c r="K57" s="62">
        <v>570</v>
      </c>
      <c r="L57" s="55">
        <v>486</v>
      </c>
    </row>
    <row r="58" spans="1:12" s="6" customFormat="1" ht="20.100000000000001" hidden="1" customHeight="1">
      <c r="A58" s="1"/>
      <c r="B58" s="350"/>
      <c r="C58" s="348">
        <v>6</v>
      </c>
      <c r="D58" s="62">
        <v>45</v>
      </c>
      <c r="E58" s="55">
        <v>869</v>
      </c>
      <c r="F58" s="58">
        <v>0</v>
      </c>
      <c r="G58" s="55">
        <f t="shared" si="2"/>
        <v>946</v>
      </c>
      <c r="H58" s="21">
        <v>1967</v>
      </c>
      <c r="I58" s="62">
        <v>1355</v>
      </c>
      <c r="J58" s="21">
        <v>30</v>
      </c>
      <c r="K58" s="62">
        <v>643</v>
      </c>
      <c r="L58" s="55">
        <v>380</v>
      </c>
    </row>
    <row r="59" spans="1:12" s="6" customFormat="1" ht="20.100000000000001" hidden="1" customHeight="1">
      <c r="A59" s="1"/>
      <c r="B59" s="350"/>
      <c r="C59" s="348">
        <v>7</v>
      </c>
      <c r="D59" s="62">
        <v>39</v>
      </c>
      <c r="E59" s="55">
        <v>599</v>
      </c>
      <c r="F59" s="58">
        <v>0</v>
      </c>
      <c r="G59" s="55">
        <f t="shared" si="2"/>
        <v>728</v>
      </c>
      <c r="H59" s="21">
        <v>1877</v>
      </c>
      <c r="I59" s="62">
        <v>1311</v>
      </c>
      <c r="J59" s="21">
        <v>45</v>
      </c>
      <c r="K59" s="62">
        <v>553</v>
      </c>
      <c r="L59" s="55">
        <v>429</v>
      </c>
    </row>
    <row r="60" spans="1:12" s="6" customFormat="1" ht="20.100000000000001" hidden="1" customHeight="1">
      <c r="A60" s="1"/>
      <c r="B60" s="350"/>
      <c r="C60" s="348">
        <v>8</v>
      </c>
      <c r="D60" s="62">
        <v>24</v>
      </c>
      <c r="E60" s="55">
        <v>548</v>
      </c>
      <c r="F60" s="58">
        <v>0</v>
      </c>
      <c r="G60" s="55">
        <f t="shared" si="2"/>
        <v>663</v>
      </c>
      <c r="H60" s="21">
        <v>1786</v>
      </c>
      <c r="I60" s="62">
        <v>1203</v>
      </c>
      <c r="J60" s="21">
        <v>25</v>
      </c>
      <c r="K60" s="62">
        <v>475</v>
      </c>
      <c r="L60" s="55">
        <v>362</v>
      </c>
    </row>
    <row r="61" spans="1:12" s="6" customFormat="1" ht="20.100000000000001" hidden="1" customHeight="1">
      <c r="A61" s="1"/>
      <c r="B61" s="350"/>
      <c r="C61" s="348">
        <v>9</v>
      </c>
      <c r="D61" s="62">
        <v>32</v>
      </c>
      <c r="E61" s="55">
        <v>591</v>
      </c>
      <c r="F61" s="58">
        <v>0</v>
      </c>
      <c r="G61" s="55">
        <f t="shared" si="2"/>
        <v>681</v>
      </c>
      <c r="H61" s="55">
        <v>1728</v>
      </c>
      <c r="I61" s="62">
        <v>1411</v>
      </c>
      <c r="J61" s="21">
        <v>41</v>
      </c>
      <c r="K61" s="62">
        <v>422</v>
      </c>
      <c r="L61" s="55">
        <v>359</v>
      </c>
    </row>
    <row r="62" spans="1:12" s="6" customFormat="1" ht="20.100000000000001" hidden="1" customHeight="1">
      <c r="A62" s="1"/>
      <c r="B62" s="350"/>
      <c r="C62" s="348">
        <v>10</v>
      </c>
      <c r="D62" s="62">
        <v>43</v>
      </c>
      <c r="E62" s="55">
        <v>748</v>
      </c>
      <c r="F62" s="58">
        <v>0</v>
      </c>
      <c r="G62" s="55">
        <f t="shared" si="2"/>
        <v>794</v>
      </c>
      <c r="H62" s="55">
        <v>1725</v>
      </c>
      <c r="I62" s="62">
        <v>1121</v>
      </c>
      <c r="J62" s="21">
        <v>22</v>
      </c>
      <c r="K62" s="62">
        <v>510</v>
      </c>
      <c r="L62" s="55">
        <v>447</v>
      </c>
    </row>
    <row r="63" spans="1:12" s="6" customFormat="1" ht="20.100000000000001" hidden="1" customHeight="1">
      <c r="A63" s="1"/>
      <c r="B63" s="350"/>
      <c r="C63" s="348">
        <v>11</v>
      </c>
      <c r="D63" s="62">
        <v>34</v>
      </c>
      <c r="E63" s="55">
        <v>667</v>
      </c>
      <c r="F63" s="58">
        <v>0</v>
      </c>
      <c r="G63" s="55">
        <f t="shared" si="2"/>
        <v>784</v>
      </c>
      <c r="H63" s="55">
        <v>1642</v>
      </c>
      <c r="I63" s="62">
        <v>1008</v>
      </c>
      <c r="J63" s="21">
        <v>36</v>
      </c>
      <c r="K63" s="62">
        <v>446</v>
      </c>
      <c r="L63" s="55">
        <v>392</v>
      </c>
    </row>
    <row r="64" spans="1:12" s="6" customFormat="1" ht="20.100000000000001" hidden="1" customHeight="1">
      <c r="A64" s="35"/>
      <c r="B64" s="19"/>
      <c r="C64" s="349">
        <v>12</v>
      </c>
      <c r="D64" s="63">
        <v>43</v>
      </c>
      <c r="E64" s="56">
        <v>600</v>
      </c>
      <c r="F64" s="371">
        <v>3</v>
      </c>
      <c r="G64" s="56">
        <f t="shared" si="2"/>
        <v>629</v>
      </c>
      <c r="H64" s="56">
        <v>1653</v>
      </c>
      <c r="I64" s="63">
        <v>1094</v>
      </c>
      <c r="J64" s="57">
        <v>27</v>
      </c>
      <c r="K64" s="63">
        <v>534</v>
      </c>
      <c r="L64" s="56">
        <v>428</v>
      </c>
    </row>
    <row r="65" spans="1:12" s="6" customFormat="1" ht="20.100000000000001" hidden="1" customHeight="1">
      <c r="A65" s="20">
        <v>2015</v>
      </c>
      <c r="B65" s="346" t="s">
        <v>119</v>
      </c>
      <c r="C65" s="346">
        <v>1</v>
      </c>
      <c r="D65" s="364">
        <v>35</v>
      </c>
      <c r="E65" s="54">
        <v>722</v>
      </c>
      <c r="F65" s="60">
        <v>0</v>
      </c>
      <c r="G65" s="54">
        <f t="shared" si="2"/>
        <v>663</v>
      </c>
      <c r="H65" s="59">
        <v>1747</v>
      </c>
      <c r="I65" s="54">
        <v>1422</v>
      </c>
      <c r="J65" s="59">
        <v>14</v>
      </c>
      <c r="K65" s="54">
        <v>449</v>
      </c>
      <c r="L65" s="54">
        <v>380</v>
      </c>
    </row>
    <row r="66" spans="1:12" s="6" customFormat="1" ht="20.100000000000001" hidden="1" customHeight="1">
      <c r="A66" s="1"/>
      <c r="B66" s="350"/>
      <c r="C66" s="350">
        <v>2</v>
      </c>
      <c r="D66" s="62">
        <v>44</v>
      </c>
      <c r="E66" s="55">
        <v>614</v>
      </c>
      <c r="F66" s="58">
        <v>0</v>
      </c>
      <c r="G66" s="55">
        <f t="shared" si="2"/>
        <v>647</v>
      </c>
      <c r="H66" s="21">
        <v>1758</v>
      </c>
      <c r="I66" s="55">
        <v>1045</v>
      </c>
      <c r="J66" s="21">
        <v>7</v>
      </c>
      <c r="K66" s="55">
        <v>539</v>
      </c>
      <c r="L66" s="55">
        <v>342</v>
      </c>
    </row>
    <row r="67" spans="1:12" s="6" customFormat="1" ht="20.100000000000001" hidden="1" customHeight="1">
      <c r="A67" s="1"/>
      <c r="B67" s="350"/>
      <c r="C67" s="350">
        <v>3</v>
      </c>
      <c r="D67" s="62">
        <v>37</v>
      </c>
      <c r="E67" s="55">
        <v>802</v>
      </c>
      <c r="F67" s="58">
        <v>0</v>
      </c>
      <c r="G67" s="55">
        <f t="shared" si="2"/>
        <v>686</v>
      </c>
      <c r="H67" s="21">
        <v>1911</v>
      </c>
      <c r="I67" s="55">
        <v>693</v>
      </c>
      <c r="J67" s="21">
        <v>17</v>
      </c>
      <c r="K67" s="55">
        <v>271</v>
      </c>
      <c r="L67" s="55">
        <v>469</v>
      </c>
    </row>
    <row r="68" spans="1:12" s="6" customFormat="1" ht="20.100000000000001" hidden="1" customHeight="1">
      <c r="A68" s="1"/>
      <c r="B68" s="350"/>
      <c r="C68" s="350">
        <v>4</v>
      </c>
      <c r="D68" s="62">
        <v>38</v>
      </c>
      <c r="E68" s="55">
        <v>0</v>
      </c>
      <c r="F68" s="58">
        <v>0</v>
      </c>
      <c r="G68" s="55">
        <f t="shared" si="2"/>
        <v>531</v>
      </c>
      <c r="H68" s="21">
        <v>1418</v>
      </c>
      <c r="I68" s="55">
        <v>1165</v>
      </c>
      <c r="J68" s="21">
        <v>27</v>
      </c>
      <c r="K68" s="55">
        <v>461</v>
      </c>
      <c r="L68" s="55">
        <v>428</v>
      </c>
    </row>
    <row r="69" spans="1:12" s="6" customFormat="1" ht="20.100000000000001" hidden="1" customHeight="1">
      <c r="A69" s="1"/>
      <c r="B69" s="350"/>
      <c r="C69" s="350">
        <v>5</v>
      </c>
      <c r="D69" s="62">
        <v>29</v>
      </c>
      <c r="E69" s="55">
        <v>822</v>
      </c>
      <c r="F69" s="58">
        <v>0</v>
      </c>
      <c r="G69" s="55">
        <f t="shared" si="2"/>
        <v>719</v>
      </c>
      <c r="H69" s="21">
        <v>1550</v>
      </c>
      <c r="I69" s="55">
        <v>1591</v>
      </c>
      <c r="J69" s="21">
        <v>50</v>
      </c>
      <c r="K69" s="55">
        <v>530</v>
      </c>
      <c r="L69" s="55">
        <v>479</v>
      </c>
    </row>
    <row r="70" spans="1:12" s="6" customFormat="1" ht="20.100000000000001" hidden="1" customHeight="1">
      <c r="A70" s="1"/>
      <c r="B70" s="350"/>
      <c r="C70" s="350">
        <v>6</v>
      </c>
      <c r="D70" s="62">
        <v>37</v>
      </c>
      <c r="E70" s="55">
        <v>628</v>
      </c>
      <c r="F70" s="58">
        <v>0</v>
      </c>
      <c r="G70" s="55">
        <f t="shared" si="2"/>
        <v>680</v>
      </c>
      <c r="H70" s="21">
        <v>1535</v>
      </c>
      <c r="I70" s="55">
        <v>1293</v>
      </c>
      <c r="J70" s="21">
        <v>32</v>
      </c>
      <c r="K70" s="55">
        <v>463</v>
      </c>
      <c r="L70" s="55">
        <v>432</v>
      </c>
    </row>
    <row r="71" spans="1:12" s="6" customFormat="1" ht="20.100000000000001" hidden="1" customHeight="1">
      <c r="A71" s="1"/>
      <c r="B71" s="350"/>
      <c r="C71" s="350">
        <v>7</v>
      </c>
      <c r="D71" s="62">
        <v>30</v>
      </c>
      <c r="E71" s="55">
        <v>572</v>
      </c>
      <c r="F71" s="58">
        <v>0</v>
      </c>
      <c r="G71" s="55">
        <f t="shared" si="2"/>
        <v>638</v>
      </c>
      <c r="H71" s="21">
        <v>1499</v>
      </c>
      <c r="I71" s="55">
        <v>1283</v>
      </c>
      <c r="J71" s="21">
        <v>40</v>
      </c>
      <c r="K71" s="55">
        <v>484</v>
      </c>
      <c r="L71" s="55">
        <v>442</v>
      </c>
    </row>
    <row r="72" spans="1:12" s="6" customFormat="1" ht="20.100000000000001" hidden="1" customHeight="1">
      <c r="A72" s="1"/>
      <c r="B72" s="350"/>
      <c r="C72" s="350">
        <v>8</v>
      </c>
      <c r="D72" s="62">
        <v>25</v>
      </c>
      <c r="E72" s="55">
        <v>467</v>
      </c>
      <c r="F72" s="58">
        <v>0</v>
      </c>
      <c r="G72" s="55">
        <f t="shared" si="2"/>
        <v>448</v>
      </c>
      <c r="H72" s="21">
        <v>1543</v>
      </c>
      <c r="I72" s="55">
        <v>1238</v>
      </c>
      <c r="J72" s="21">
        <v>47</v>
      </c>
      <c r="K72" s="55">
        <v>371</v>
      </c>
      <c r="L72" s="55">
        <v>391</v>
      </c>
    </row>
    <row r="73" spans="1:12" s="6" customFormat="1" ht="20.100000000000001" hidden="1" customHeight="1">
      <c r="A73" s="1"/>
      <c r="B73" s="350"/>
      <c r="C73" s="350">
        <v>9</v>
      </c>
      <c r="D73" s="62">
        <v>23</v>
      </c>
      <c r="E73" s="55">
        <v>479</v>
      </c>
      <c r="F73" s="58">
        <v>0</v>
      </c>
      <c r="G73" s="55">
        <f t="shared" si="2"/>
        <v>557</v>
      </c>
      <c r="H73" s="21">
        <v>1488</v>
      </c>
      <c r="I73" s="55">
        <v>1152</v>
      </c>
      <c r="J73" s="21">
        <v>30</v>
      </c>
      <c r="K73" s="55">
        <v>364</v>
      </c>
      <c r="L73" s="55">
        <v>380</v>
      </c>
    </row>
    <row r="74" spans="1:12" s="6" customFormat="1" ht="20.100000000000001" hidden="1" customHeight="1">
      <c r="A74" s="1"/>
      <c r="B74" s="350"/>
      <c r="C74" s="350">
        <v>10</v>
      </c>
      <c r="D74" s="62">
        <v>28</v>
      </c>
      <c r="E74" s="55">
        <v>462</v>
      </c>
      <c r="F74" s="58">
        <v>0.4</v>
      </c>
      <c r="G74" s="55">
        <f t="shared" si="2"/>
        <v>516.59999999999991</v>
      </c>
      <c r="H74" s="21">
        <v>1461</v>
      </c>
      <c r="I74" s="55">
        <v>1161</v>
      </c>
      <c r="J74" s="21">
        <v>16</v>
      </c>
      <c r="K74" s="55">
        <v>549</v>
      </c>
      <c r="L74" s="55">
        <v>504</v>
      </c>
    </row>
    <row r="75" spans="1:12" s="6" customFormat="1" ht="20.100000000000001" hidden="1" customHeight="1">
      <c r="A75" s="1"/>
      <c r="B75" s="350"/>
      <c r="C75" s="350">
        <v>11</v>
      </c>
      <c r="D75" s="62">
        <v>25</v>
      </c>
      <c r="E75" s="55">
        <v>530</v>
      </c>
      <c r="F75" s="58">
        <v>0</v>
      </c>
      <c r="G75" s="55">
        <f t="shared" si="2"/>
        <v>509</v>
      </c>
      <c r="H75" s="21">
        <v>1507</v>
      </c>
      <c r="I75" s="55">
        <v>1024</v>
      </c>
      <c r="J75" s="21">
        <v>6</v>
      </c>
      <c r="K75" s="62">
        <v>522</v>
      </c>
      <c r="L75" s="55">
        <v>403</v>
      </c>
    </row>
    <row r="76" spans="1:12" s="6" customFormat="1" ht="20.100000000000001" hidden="1" customHeight="1">
      <c r="A76" s="1"/>
      <c r="B76" s="350"/>
      <c r="C76" s="348">
        <v>12</v>
      </c>
      <c r="D76" s="62">
        <v>27</v>
      </c>
      <c r="E76" s="55">
        <v>380</v>
      </c>
      <c r="F76" s="58">
        <v>0</v>
      </c>
      <c r="G76" s="55">
        <f t="shared" si="2"/>
        <v>504</v>
      </c>
      <c r="H76" s="21">
        <v>1410</v>
      </c>
      <c r="I76" s="62">
        <v>983</v>
      </c>
      <c r="J76" s="21">
        <v>17</v>
      </c>
      <c r="K76" s="55">
        <v>407</v>
      </c>
      <c r="L76" s="55">
        <v>434</v>
      </c>
    </row>
    <row r="77" spans="1:12" s="6" customFormat="1" ht="20.100000000000001" hidden="1" customHeight="1">
      <c r="A77" s="20">
        <v>2016</v>
      </c>
      <c r="B77" s="346" t="s">
        <v>119</v>
      </c>
      <c r="C77" s="347">
        <v>1</v>
      </c>
      <c r="D77" s="54">
        <v>23</v>
      </c>
      <c r="E77" s="54">
        <v>423</v>
      </c>
      <c r="F77" s="60">
        <v>0</v>
      </c>
      <c r="G77" s="54">
        <f t="shared" si="2"/>
        <v>513</v>
      </c>
      <c r="H77" s="54">
        <v>1343</v>
      </c>
      <c r="I77" s="364">
        <v>1101</v>
      </c>
      <c r="J77" s="54">
        <v>35</v>
      </c>
      <c r="K77" s="364">
        <v>468</v>
      </c>
      <c r="L77" s="54">
        <v>354</v>
      </c>
    </row>
    <row r="78" spans="1:12" s="6" customFormat="1" ht="20.100000000000001" hidden="1" customHeight="1">
      <c r="A78" s="1"/>
      <c r="B78" s="350"/>
      <c r="C78" s="348">
        <v>2</v>
      </c>
      <c r="D78" s="55">
        <v>33</v>
      </c>
      <c r="E78" s="55">
        <v>595</v>
      </c>
      <c r="F78" s="58">
        <v>0</v>
      </c>
      <c r="G78" s="55">
        <f t="shared" si="2"/>
        <v>607</v>
      </c>
      <c r="H78" s="55">
        <v>1364</v>
      </c>
      <c r="I78" s="62">
        <v>797</v>
      </c>
      <c r="J78" s="55">
        <v>10</v>
      </c>
      <c r="K78" s="62">
        <v>460</v>
      </c>
      <c r="L78" s="55">
        <v>348</v>
      </c>
    </row>
    <row r="79" spans="1:12" s="6" customFormat="1" ht="20.100000000000001" hidden="1" customHeight="1">
      <c r="A79" s="1"/>
      <c r="B79" s="350"/>
      <c r="C79" s="348">
        <v>3</v>
      </c>
      <c r="D79" s="55">
        <v>38</v>
      </c>
      <c r="E79" s="55">
        <v>636</v>
      </c>
      <c r="F79" s="58">
        <v>0</v>
      </c>
      <c r="G79" s="55">
        <f t="shared" si="2"/>
        <v>401</v>
      </c>
      <c r="H79" s="55">
        <v>1637</v>
      </c>
      <c r="I79" s="62">
        <v>911</v>
      </c>
      <c r="J79" s="55">
        <v>15</v>
      </c>
      <c r="K79" s="62">
        <v>384</v>
      </c>
      <c r="L79" s="55">
        <v>523</v>
      </c>
    </row>
    <row r="80" spans="1:12" s="6" customFormat="1" ht="20.100000000000001" hidden="1" customHeight="1">
      <c r="A80" s="1"/>
      <c r="B80" s="350"/>
      <c r="C80" s="348">
        <v>4</v>
      </c>
      <c r="D80" s="55">
        <v>26</v>
      </c>
      <c r="E80" s="55">
        <v>0</v>
      </c>
      <c r="F80" s="58">
        <v>0</v>
      </c>
      <c r="G80" s="55">
        <f t="shared" si="2"/>
        <v>414</v>
      </c>
      <c r="H80" s="55">
        <v>1249</v>
      </c>
      <c r="I80" s="62">
        <v>1047</v>
      </c>
      <c r="J80" s="55">
        <v>19</v>
      </c>
      <c r="K80" s="62">
        <v>445</v>
      </c>
      <c r="L80" s="55">
        <v>478</v>
      </c>
    </row>
    <row r="81" spans="1:12" s="6" customFormat="1" ht="20.100000000000001" hidden="1" customHeight="1">
      <c r="A81" s="1"/>
      <c r="B81" s="350"/>
      <c r="C81" s="348">
        <v>5</v>
      </c>
      <c r="D81" s="55">
        <v>24</v>
      </c>
      <c r="E81" s="55">
        <v>726</v>
      </c>
      <c r="F81" s="58">
        <v>0</v>
      </c>
      <c r="G81" s="55">
        <f t="shared" si="2"/>
        <v>529</v>
      </c>
      <c r="H81" s="55">
        <v>1470</v>
      </c>
      <c r="I81" s="62">
        <v>900</v>
      </c>
      <c r="J81" s="55">
        <v>20</v>
      </c>
      <c r="K81" s="62">
        <v>493</v>
      </c>
      <c r="L81" s="55">
        <v>364</v>
      </c>
    </row>
    <row r="82" spans="1:12" s="6" customFormat="1" ht="20.100000000000001" hidden="1" customHeight="1">
      <c r="A82" s="1"/>
      <c r="B82" s="350"/>
      <c r="C82" s="348">
        <v>6</v>
      </c>
      <c r="D82" s="55">
        <v>17</v>
      </c>
      <c r="E82" s="55">
        <v>555</v>
      </c>
      <c r="F82" s="58">
        <v>0</v>
      </c>
      <c r="G82" s="55">
        <f t="shared" si="2"/>
        <v>648</v>
      </c>
      <c r="H82" s="55">
        <v>1394</v>
      </c>
      <c r="I82" s="62">
        <v>1295</v>
      </c>
      <c r="J82" s="55">
        <v>12</v>
      </c>
      <c r="K82" s="62">
        <v>457</v>
      </c>
      <c r="L82" s="55">
        <v>434</v>
      </c>
    </row>
    <row r="83" spans="1:12" s="6" customFormat="1" ht="20.100000000000001" hidden="1" customHeight="1">
      <c r="A83" s="1"/>
      <c r="B83" s="350"/>
      <c r="C83" s="348">
        <v>7</v>
      </c>
      <c r="D83" s="55">
        <v>26</v>
      </c>
      <c r="E83" s="55">
        <v>642</v>
      </c>
      <c r="F83" s="58">
        <v>0</v>
      </c>
      <c r="G83" s="55">
        <f t="shared" si="2"/>
        <v>630</v>
      </c>
      <c r="H83" s="55">
        <v>1432</v>
      </c>
      <c r="I83" s="62">
        <v>1072</v>
      </c>
      <c r="J83" s="55">
        <v>8</v>
      </c>
      <c r="K83" s="62">
        <v>442</v>
      </c>
      <c r="L83" s="55">
        <v>443</v>
      </c>
    </row>
    <row r="84" spans="1:12" s="6" customFormat="1" ht="20.100000000000001" hidden="1" customHeight="1">
      <c r="A84" s="1"/>
      <c r="B84" s="350"/>
      <c r="C84" s="348">
        <v>8</v>
      </c>
      <c r="D84" s="55">
        <v>26</v>
      </c>
      <c r="E84" s="55">
        <v>589</v>
      </c>
      <c r="F84" s="58">
        <v>0</v>
      </c>
      <c r="G84" s="55">
        <f t="shared" si="2"/>
        <v>599</v>
      </c>
      <c r="H84" s="55">
        <v>1448</v>
      </c>
      <c r="I84" s="62">
        <v>967</v>
      </c>
      <c r="J84" s="55">
        <v>9</v>
      </c>
      <c r="K84" s="62">
        <v>383</v>
      </c>
      <c r="L84" s="55">
        <v>332</v>
      </c>
    </row>
    <row r="85" spans="1:12" s="6" customFormat="1" ht="20.100000000000001" hidden="1" customHeight="1">
      <c r="A85" s="1"/>
      <c r="B85" s="350"/>
      <c r="C85" s="348">
        <v>9</v>
      </c>
      <c r="D85" s="55">
        <v>30</v>
      </c>
      <c r="E85" s="55">
        <v>520</v>
      </c>
      <c r="F85" s="58">
        <v>0</v>
      </c>
      <c r="G85" s="55">
        <f t="shared" si="2"/>
        <v>620</v>
      </c>
      <c r="H85" s="55">
        <v>1378</v>
      </c>
      <c r="I85" s="62">
        <v>946</v>
      </c>
      <c r="J85" s="55">
        <v>5</v>
      </c>
      <c r="K85" s="62">
        <v>374</v>
      </c>
      <c r="L85" s="55">
        <v>426</v>
      </c>
    </row>
    <row r="86" spans="1:12" s="6" customFormat="1" ht="20.100000000000001" hidden="1" customHeight="1">
      <c r="A86" s="1"/>
      <c r="B86" s="350"/>
      <c r="C86" s="348">
        <v>10</v>
      </c>
      <c r="D86" s="55">
        <v>20</v>
      </c>
      <c r="E86" s="55">
        <v>602</v>
      </c>
      <c r="F86" s="58">
        <v>0</v>
      </c>
      <c r="G86" s="55">
        <f t="shared" si="2"/>
        <v>572</v>
      </c>
      <c r="H86" s="55">
        <v>1428</v>
      </c>
      <c r="I86" s="62">
        <v>862</v>
      </c>
      <c r="J86" s="55">
        <v>17</v>
      </c>
      <c r="K86" s="62">
        <v>414</v>
      </c>
      <c r="L86" s="55">
        <v>415</v>
      </c>
    </row>
    <row r="87" spans="1:12" s="6" customFormat="1" ht="20.100000000000001" hidden="1" customHeight="1">
      <c r="A87" s="1"/>
      <c r="B87" s="350"/>
      <c r="C87" s="348">
        <v>11</v>
      </c>
      <c r="D87" s="55">
        <v>28</v>
      </c>
      <c r="E87" s="55">
        <v>664</v>
      </c>
      <c r="F87" s="58">
        <v>0</v>
      </c>
      <c r="G87" s="55">
        <f t="shared" si="2"/>
        <v>700</v>
      </c>
      <c r="H87" s="21">
        <v>1420</v>
      </c>
      <c r="I87" s="62">
        <v>1161</v>
      </c>
      <c r="J87" s="55">
        <v>22</v>
      </c>
      <c r="K87" s="62">
        <v>493</v>
      </c>
      <c r="L87" s="55">
        <v>407</v>
      </c>
    </row>
    <row r="88" spans="1:12" s="6" customFormat="1" ht="20.100000000000001" hidden="1" customHeight="1">
      <c r="A88" s="35"/>
      <c r="B88" s="19"/>
      <c r="C88" s="349">
        <v>12</v>
      </c>
      <c r="D88" s="63">
        <v>26</v>
      </c>
      <c r="E88" s="56">
        <v>596</v>
      </c>
      <c r="F88" s="371">
        <v>0</v>
      </c>
      <c r="G88" s="55">
        <f t="shared" si="2"/>
        <v>636</v>
      </c>
      <c r="H88" s="56">
        <v>1406</v>
      </c>
      <c r="I88" s="63">
        <v>1035</v>
      </c>
      <c r="J88" s="57">
        <v>5</v>
      </c>
      <c r="K88" s="63">
        <v>394</v>
      </c>
      <c r="L88" s="56">
        <v>416</v>
      </c>
    </row>
    <row r="89" spans="1:12" s="6" customFormat="1" ht="20.100000000000001" hidden="1" customHeight="1">
      <c r="A89" s="20">
        <v>2017</v>
      </c>
      <c r="B89" s="346" t="s">
        <v>119</v>
      </c>
      <c r="C89" s="346">
        <v>1</v>
      </c>
      <c r="D89" s="364">
        <v>23</v>
      </c>
      <c r="E89" s="54">
        <v>552</v>
      </c>
      <c r="F89" s="60">
        <v>0</v>
      </c>
      <c r="G89" s="54">
        <f t="shared" si="2"/>
        <v>534</v>
      </c>
      <c r="H89" s="59">
        <v>1447</v>
      </c>
      <c r="I89" s="54">
        <v>1314</v>
      </c>
      <c r="J89" s="59">
        <v>7</v>
      </c>
      <c r="K89" s="54">
        <v>522</v>
      </c>
      <c r="L89" s="54">
        <v>249</v>
      </c>
    </row>
    <row r="90" spans="1:12" s="6" customFormat="1" ht="20.100000000000001" hidden="1" customHeight="1">
      <c r="A90" s="1"/>
      <c r="B90" s="350"/>
      <c r="C90" s="350">
        <v>2</v>
      </c>
      <c r="D90" s="62">
        <v>23</v>
      </c>
      <c r="E90" s="55">
        <v>509</v>
      </c>
      <c r="F90" s="58">
        <v>0</v>
      </c>
      <c r="G90" s="55">
        <f t="shared" si="2"/>
        <v>479</v>
      </c>
      <c r="H90" s="21">
        <v>1500</v>
      </c>
      <c r="I90" s="55">
        <v>535</v>
      </c>
      <c r="J90" s="21">
        <v>35</v>
      </c>
      <c r="K90" s="55">
        <v>203</v>
      </c>
      <c r="L90" s="55">
        <v>454</v>
      </c>
    </row>
    <row r="91" spans="1:12" s="6" customFormat="1" ht="20.100000000000001" hidden="1" customHeight="1">
      <c r="A91" s="1"/>
      <c r="B91" s="350"/>
      <c r="C91" s="350">
        <v>3</v>
      </c>
      <c r="D91" s="62">
        <v>23</v>
      </c>
      <c r="E91" s="55">
        <v>805</v>
      </c>
      <c r="F91" s="58">
        <v>1</v>
      </c>
      <c r="G91" s="55">
        <f t="shared" si="2"/>
        <v>693</v>
      </c>
      <c r="H91" s="21">
        <v>1634</v>
      </c>
      <c r="I91" s="55">
        <v>1376</v>
      </c>
      <c r="J91" s="21">
        <v>21</v>
      </c>
      <c r="K91" s="55">
        <v>456</v>
      </c>
      <c r="L91" s="55">
        <v>469</v>
      </c>
    </row>
    <row r="92" spans="1:12" s="6" customFormat="1" ht="20.100000000000001" hidden="1" customHeight="1">
      <c r="A92" s="1"/>
      <c r="B92" s="350"/>
      <c r="C92" s="350">
        <v>4</v>
      </c>
      <c r="D92" s="62">
        <v>26</v>
      </c>
      <c r="E92" s="55">
        <v>0</v>
      </c>
      <c r="F92" s="58">
        <v>0</v>
      </c>
      <c r="G92" s="55">
        <f t="shared" si="2"/>
        <v>122</v>
      </c>
      <c r="H92" s="21">
        <v>1538</v>
      </c>
      <c r="I92" s="55">
        <v>1255</v>
      </c>
      <c r="J92" s="21">
        <v>23</v>
      </c>
      <c r="K92" s="55">
        <v>371</v>
      </c>
      <c r="L92" s="55">
        <v>437</v>
      </c>
    </row>
    <row r="93" spans="1:12" s="6" customFormat="1" ht="20.100000000000001" hidden="1" customHeight="1">
      <c r="A93" s="1"/>
      <c r="B93" s="350"/>
      <c r="C93" s="350">
        <v>5</v>
      </c>
      <c r="D93" s="62">
        <v>36</v>
      </c>
      <c r="E93" s="55">
        <v>997</v>
      </c>
      <c r="F93" s="58">
        <v>0</v>
      </c>
      <c r="G93" s="55">
        <f t="shared" si="2"/>
        <v>1021</v>
      </c>
      <c r="H93" s="21">
        <v>1550</v>
      </c>
      <c r="I93" s="55">
        <v>1389</v>
      </c>
      <c r="J93" s="21">
        <v>14</v>
      </c>
      <c r="K93" s="55">
        <v>466</v>
      </c>
      <c r="L93" s="55">
        <v>411</v>
      </c>
    </row>
    <row r="94" spans="1:12" s="6" customFormat="1" ht="20.100000000000001" hidden="1" customHeight="1">
      <c r="A94" s="1"/>
      <c r="B94" s="350"/>
      <c r="C94" s="350">
        <v>6</v>
      </c>
      <c r="D94" s="62">
        <v>26</v>
      </c>
      <c r="E94" s="55">
        <v>735</v>
      </c>
      <c r="F94" s="58">
        <v>0</v>
      </c>
      <c r="G94" s="55">
        <f t="shared" si="2"/>
        <v>773</v>
      </c>
      <c r="H94" s="21">
        <v>1538</v>
      </c>
      <c r="I94" s="55">
        <v>1285</v>
      </c>
      <c r="J94" s="21">
        <v>17</v>
      </c>
      <c r="K94" s="55">
        <v>499</v>
      </c>
      <c r="L94" s="55">
        <v>410</v>
      </c>
    </row>
    <row r="95" spans="1:12" s="6" customFormat="1" ht="20.100000000000001" hidden="1" customHeight="1">
      <c r="A95" s="1"/>
      <c r="B95" s="350"/>
      <c r="C95" s="350">
        <v>7</v>
      </c>
      <c r="D95" s="62">
        <v>24</v>
      </c>
      <c r="E95" s="55">
        <v>437</v>
      </c>
      <c r="F95" s="58">
        <v>0</v>
      </c>
      <c r="G95" s="55">
        <f t="shared" si="2"/>
        <v>515</v>
      </c>
      <c r="H95" s="21">
        <v>1484</v>
      </c>
      <c r="I95" s="55">
        <v>960</v>
      </c>
      <c r="J95" s="21">
        <v>18</v>
      </c>
      <c r="K95" s="55">
        <v>388</v>
      </c>
      <c r="L95" s="55">
        <v>441</v>
      </c>
    </row>
    <row r="96" spans="1:12" s="6" customFormat="1" ht="20.100000000000001" hidden="1" customHeight="1">
      <c r="A96" s="1"/>
      <c r="B96" s="350"/>
      <c r="C96" s="350">
        <v>8</v>
      </c>
      <c r="D96" s="62">
        <v>25</v>
      </c>
      <c r="E96" s="55">
        <v>839</v>
      </c>
      <c r="F96" s="58">
        <v>0</v>
      </c>
      <c r="G96" s="55">
        <f t="shared" si="2"/>
        <v>799</v>
      </c>
      <c r="H96" s="21">
        <v>1549</v>
      </c>
      <c r="I96" s="55">
        <v>1443</v>
      </c>
      <c r="J96" s="21">
        <v>9</v>
      </c>
      <c r="K96" s="55">
        <v>391</v>
      </c>
      <c r="L96" s="55">
        <v>355</v>
      </c>
    </row>
    <row r="97" spans="1:12" s="6" customFormat="1" ht="20.100000000000001" hidden="1" customHeight="1">
      <c r="A97" s="1"/>
      <c r="B97" s="350"/>
      <c r="C97" s="350">
        <v>9</v>
      </c>
      <c r="D97" s="62">
        <v>35</v>
      </c>
      <c r="E97" s="55">
        <v>664</v>
      </c>
      <c r="F97" s="58">
        <v>0</v>
      </c>
      <c r="G97" s="55">
        <f t="shared" si="2"/>
        <v>543</v>
      </c>
      <c r="H97" s="21">
        <v>1705</v>
      </c>
      <c r="I97" s="55">
        <v>1259</v>
      </c>
      <c r="J97" s="21">
        <v>12</v>
      </c>
      <c r="K97" s="55">
        <v>395</v>
      </c>
      <c r="L97" s="55">
        <v>381</v>
      </c>
    </row>
    <row r="98" spans="1:12" s="6" customFormat="1" ht="20.100000000000001" hidden="1" customHeight="1">
      <c r="A98" s="1"/>
      <c r="B98" s="350"/>
      <c r="C98" s="350">
        <v>10</v>
      </c>
      <c r="D98" s="62">
        <v>31</v>
      </c>
      <c r="E98" s="55">
        <v>700</v>
      </c>
      <c r="F98" s="58">
        <v>0</v>
      </c>
      <c r="G98" s="55">
        <f t="shared" si="2"/>
        <v>725</v>
      </c>
      <c r="H98" s="21">
        <v>1711</v>
      </c>
      <c r="I98" s="55">
        <v>815</v>
      </c>
      <c r="J98" s="21">
        <v>36</v>
      </c>
      <c r="K98" s="55">
        <v>321</v>
      </c>
      <c r="L98" s="55">
        <v>389</v>
      </c>
    </row>
    <row r="99" spans="1:12" s="6" customFormat="1" ht="20.100000000000001" hidden="1" customHeight="1">
      <c r="A99" s="1"/>
      <c r="B99" s="350"/>
      <c r="C99" s="350">
        <v>11</v>
      </c>
      <c r="D99" s="62">
        <v>34</v>
      </c>
      <c r="E99" s="55">
        <v>760</v>
      </c>
      <c r="F99" s="58">
        <v>0</v>
      </c>
      <c r="G99" s="55">
        <f t="shared" si="2"/>
        <v>783</v>
      </c>
      <c r="H99" s="21">
        <v>1722</v>
      </c>
      <c r="I99" s="55">
        <v>1542</v>
      </c>
      <c r="J99" s="21">
        <v>20</v>
      </c>
      <c r="K99" s="55">
        <v>522</v>
      </c>
      <c r="L99" s="55">
        <v>399</v>
      </c>
    </row>
    <row r="100" spans="1:12" s="6" customFormat="1" ht="20.100000000000001" hidden="1" customHeight="1">
      <c r="A100" s="35"/>
      <c r="B100" s="19"/>
      <c r="C100" s="349">
        <v>12</v>
      </c>
      <c r="D100" s="63">
        <v>33</v>
      </c>
      <c r="E100" s="56">
        <v>561</v>
      </c>
      <c r="F100" s="371">
        <v>0</v>
      </c>
      <c r="G100" s="55">
        <f t="shared" si="2"/>
        <v>569</v>
      </c>
      <c r="H100" s="57">
        <v>1747</v>
      </c>
      <c r="I100" s="63">
        <v>1388</v>
      </c>
      <c r="J100" s="57">
        <v>34</v>
      </c>
      <c r="K100" s="56">
        <v>360</v>
      </c>
      <c r="L100" s="56">
        <v>390</v>
      </c>
    </row>
    <row r="101" spans="1:12" s="6" customFormat="1" ht="20.100000000000001" hidden="1" customHeight="1">
      <c r="A101" s="20">
        <v>2018</v>
      </c>
      <c r="B101" s="346" t="s">
        <v>118</v>
      </c>
      <c r="C101" s="346">
        <v>1</v>
      </c>
      <c r="D101" s="364">
        <v>25</v>
      </c>
      <c r="E101" s="54">
        <v>778</v>
      </c>
      <c r="F101" s="60">
        <v>0</v>
      </c>
      <c r="G101" s="54">
        <f t="shared" si="2"/>
        <v>728</v>
      </c>
      <c r="H101" s="59">
        <v>1822</v>
      </c>
      <c r="I101" s="54">
        <v>1200</v>
      </c>
      <c r="J101" s="59">
        <v>19</v>
      </c>
      <c r="K101" s="54">
        <v>453</v>
      </c>
      <c r="L101" s="54">
        <v>312</v>
      </c>
    </row>
    <row r="102" spans="1:12" s="6" customFormat="1" ht="20.100000000000001" hidden="1" customHeight="1">
      <c r="A102" s="1"/>
      <c r="B102" s="350"/>
      <c r="C102" s="350">
        <v>2</v>
      </c>
      <c r="D102" s="62">
        <v>24</v>
      </c>
      <c r="E102" s="55">
        <v>401</v>
      </c>
      <c r="F102" s="58">
        <v>0</v>
      </c>
      <c r="G102" s="55">
        <f t="shared" si="2"/>
        <v>510</v>
      </c>
      <c r="H102" s="21">
        <v>1737</v>
      </c>
      <c r="I102" s="55">
        <v>798</v>
      </c>
      <c r="J102" s="21">
        <v>11</v>
      </c>
      <c r="K102" s="55">
        <v>342</v>
      </c>
      <c r="L102" s="55">
        <v>325</v>
      </c>
    </row>
    <row r="103" spans="1:12" s="6" customFormat="1" ht="20.100000000000001" hidden="1" customHeight="1">
      <c r="A103" s="1"/>
      <c r="B103" s="350"/>
      <c r="C103" s="350">
        <v>3</v>
      </c>
      <c r="D103" s="62">
        <v>28</v>
      </c>
      <c r="E103" s="55">
        <v>496</v>
      </c>
      <c r="F103" s="58">
        <v>0</v>
      </c>
      <c r="G103" s="55">
        <f t="shared" si="2"/>
        <v>600</v>
      </c>
      <c r="H103" s="21">
        <v>1661</v>
      </c>
      <c r="I103" s="55">
        <v>1080</v>
      </c>
      <c r="J103" s="21">
        <v>22</v>
      </c>
      <c r="K103" s="55">
        <v>241</v>
      </c>
      <c r="L103" s="55">
        <v>510</v>
      </c>
    </row>
    <row r="104" spans="1:12" s="6" customFormat="1" ht="20.100000000000001" hidden="1" customHeight="1">
      <c r="A104" s="1"/>
      <c r="B104" s="350"/>
      <c r="C104" s="348">
        <v>4</v>
      </c>
      <c r="D104" s="62">
        <v>24</v>
      </c>
      <c r="E104" s="55">
        <v>0</v>
      </c>
      <c r="F104" s="58">
        <v>0</v>
      </c>
      <c r="G104" s="55">
        <f t="shared" si="2"/>
        <v>145</v>
      </c>
      <c r="H104" s="21">
        <v>1540</v>
      </c>
      <c r="I104" s="55">
        <v>929</v>
      </c>
      <c r="J104" s="21">
        <v>15</v>
      </c>
      <c r="K104" s="55">
        <v>356</v>
      </c>
      <c r="L104" s="55">
        <v>436</v>
      </c>
    </row>
    <row r="105" spans="1:12" s="6" customFormat="1" ht="20.100000000000001" hidden="1" customHeight="1">
      <c r="A105" s="1"/>
      <c r="B105" s="350"/>
      <c r="C105" s="350">
        <v>5</v>
      </c>
      <c r="D105" s="62">
        <v>34</v>
      </c>
      <c r="E105" s="55">
        <v>926</v>
      </c>
      <c r="F105" s="58">
        <v>0</v>
      </c>
      <c r="G105" s="55">
        <f t="shared" si="2"/>
        <v>791</v>
      </c>
      <c r="H105" s="21">
        <v>1709</v>
      </c>
      <c r="I105" s="55">
        <v>1127</v>
      </c>
      <c r="J105" s="21">
        <v>9</v>
      </c>
      <c r="K105" s="55">
        <v>368</v>
      </c>
      <c r="L105" s="55">
        <v>394</v>
      </c>
    </row>
    <row r="106" spans="1:12" s="6" customFormat="1" ht="20.100000000000001" hidden="1" customHeight="1">
      <c r="A106" s="1"/>
      <c r="B106" s="350"/>
      <c r="C106" s="348">
        <v>6</v>
      </c>
      <c r="D106" s="62">
        <v>29</v>
      </c>
      <c r="E106" s="55">
        <v>348</v>
      </c>
      <c r="F106" s="58">
        <v>0</v>
      </c>
      <c r="G106" s="55">
        <f t="shared" si="2"/>
        <v>439</v>
      </c>
      <c r="H106" s="21">
        <v>1647</v>
      </c>
      <c r="I106" s="62">
        <v>941</v>
      </c>
      <c r="J106" s="21">
        <v>11</v>
      </c>
      <c r="K106" s="62">
        <v>357</v>
      </c>
      <c r="L106" s="55">
        <v>455</v>
      </c>
    </row>
    <row r="107" spans="1:12" s="6" customFormat="1" ht="20.100000000000001" hidden="1" customHeight="1">
      <c r="A107" s="1"/>
      <c r="B107" s="350"/>
      <c r="C107" s="350">
        <v>7</v>
      </c>
      <c r="D107" s="62">
        <v>24</v>
      </c>
      <c r="E107" s="55">
        <v>348</v>
      </c>
      <c r="F107" s="58">
        <v>0</v>
      </c>
      <c r="G107" s="55">
        <f t="shared" ref="G107:G117" si="3">H106+D107+E107-F107-H107</f>
        <v>387</v>
      </c>
      <c r="H107" s="21">
        <v>1632</v>
      </c>
      <c r="I107" s="55">
        <v>788</v>
      </c>
      <c r="J107" s="21">
        <v>13</v>
      </c>
      <c r="K107" s="55">
        <v>339</v>
      </c>
      <c r="L107" s="55">
        <v>426</v>
      </c>
    </row>
    <row r="108" spans="1:12" s="6" customFormat="1" ht="20.100000000000001" hidden="1" customHeight="1">
      <c r="A108" s="1"/>
      <c r="B108" s="350"/>
      <c r="C108" s="350">
        <v>8</v>
      </c>
      <c r="D108" s="62">
        <v>23</v>
      </c>
      <c r="E108" s="55">
        <v>423</v>
      </c>
      <c r="F108" s="58">
        <v>0</v>
      </c>
      <c r="G108" s="55">
        <f t="shared" si="3"/>
        <v>518</v>
      </c>
      <c r="H108" s="21">
        <v>1560</v>
      </c>
      <c r="I108" s="55">
        <v>706</v>
      </c>
      <c r="J108" s="21">
        <v>16</v>
      </c>
      <c r="K108" s="55">
        <v>355</v>
      </c>
      <c r="L108" s="55">
        <v>352</v>
      </c>
    </row>
    <row r="109" spans="1:12" s="6" customFormat="1" ht="20.100000000000001" hidden="1" customHeight="1">
      <c r="A109" s="1"/>
      <c r="B109" s="350"/>
      <c r="C109" s="350">
        <v>9</v>
      </c>
      <c r="D109" s="62">
        <v>32</v>
      </c>
      <c r="E109" s="55">
        <v>184</v>
      </c>
      <c r="F109" s="58">
        <v>1</v>
      </c>
      <c r="G109" s="55">
        <f t="shared" si="3"/>
        <v>300</v>
      </c>
      <c r="H109" s="21">
        <v>1475</v>
      </c>
      <c r="I109" s="55">
        <v>817</v>
      </c>
      <c r="J109" s="21">
        <v>46</v>
      </c>
      <c r="K109" s="55">
        <v>296</v>
      </c>
      <c r="L109" s="55">
        <v>375</v>
      </c>
    </row>
    <row r="110" spans="1:12" s="6" customFormat="1" ht="20.100000000000001" hidden="1" customHeight="1">
      <c r="A110" s="1"/>
      <c r="B110" s="350"/>
      <c r="C110" s="350">
        <v>10</v>
      </c>
      <c r="D110" s="62">
        <v>33</v>
      </c>
      <c r="E110" s="55">
        <v>431</v>
      </c>
      <c r="F110" s="58">
        <v>0</v>
      </c>
      <c r="G110" s="55">
        <f t="shared" si="3"/>
        <v>499</v>
      </c>
      <c r="H110" s="21">
        <v>1440</v>
      </c>
      <c r="I110" s="55">
        <v>936</v>
      </c>
      <c r="J110" s="21">
        <v>24</v>
      </c>
      <c r="K110" s="55">
        <v>408</v>
      </c>
      <c r="L110" s="55">
        <v>443</v>
      </c>
    </row>
    <row r="111" spans="1:12" s="6" customFormat="1" ht="20.100000000000001" hidden="1" customHeight="1">
      <c r="A111" s="1"/>
      <c r="B111" s="350"/>
      <c r="C111" s="350">
        <v>11</v>
      </c>
      <c r="D111" s="62">
        <v>29</v>
      </c>
      <c r="E111" s="55">
        <v>346</v>
      </c>
      <c r="F111" s="58">
        <v>0</v>
      </c>
      <c r="G111" s="55">
        <f t="shared" si="3"/>
        <v>496</v>
      </c>
      <c r="H111" s="21">
        <v>1319</v>
      </c>
      <c r="I111" s="55">
        <v>953</v>
      </c>
      <c r="J111" s="21">
        <v>15</v>
      </c>
      <c r="K111" s="55">
        <v>343</v>
      </c>
      <c r="L111" s="55">
        <v>413</v>
      </c>
    </row>
    <row r="112" spans="1:12" s="6" customFormat="1" ht="20.100000000000001" hidden="1" customHeight="1">
      <c r="A112" s="35"/>
      <c r="B112" s="19"/>
      <c r="C112" s="349">
        <v>12</v>
      </c>
      <c r="D112" s="63">
        <v>34</v>
      </c>
      <c r="E112" s="56">
        <v>358</v>
      </c>
      <c r="F112" s="371">
        <v>0</v>
      </c>
      <c r="G112" s="56">
        <f t="shared" si="3"/>
        <v>381</v>
      </c>
      <c r="H112" s="57">
        <v>1330</v>
      </c>
      <c r="I112" s="56">
        <v>819</v>
      </c>
      <c r="J112" s="57">
        <v>12</v>
      </c>
      <c r="K112" s="56">
        <v>291</v>
      </c>
      <c r="L112" s="56">
        <v>412</v>
      </c>
    </row>
    <row r="113" spans="1:12" s="6" customFormat="1" ht="20.100000000000001" hidden="1" customHeight="1">
      <c r="A113" s="20">
        <v>2019</v>
      </c>
      <c r="B113" s="346" t="s">
        <v>118</v>
      </c>
      <c r="C113" s="347">
        <v>1</v>
      </c>
      <c r="D113" s="364">
        <v>25</v>
      </c>
      <c r="E113" s="54">
        <v>382</v>
      </c>
      <c r="F113" s="60">
        <v>0</v>
      </c>
      <c r="G113" s="55">
        <f>H112+D113+E113-F113-H113</f>
        <v>382</v>
      </c>
      <c r="H113" s="59">
        <v>1355</v>
      </c>
      <c r="I113" s="54">
        <v>855</v>
      </c>
      <c r="J113" s="59">
        <v>18</v>
      </c>
      <c r="K113" s="54">
        <v>486</v>
      </c>
      <c r="L113" s="54">
        <v>362</v>
      </c>
    </row>
    <row r="114" spans="1:12" s="6" customFormat="1" ht="20.100000000000001" hidden="1" customHeight="1">
      <c r="A114" s="1"/>
      <c r="B114" s="350"/>
      <c r="C114" s="350">
        <v>2</v>
      </c>
      <c r="D114" s="62">
        <v>27</v>
      </c>
      <c r="E114" s="55">
        <v>358</v>
      </c>
      <c r="F114" s="58">
        <v>3</v>
      </c>
      <c r="G114" s="55">
        <f>H113+D114+E114-F114-H114</f>
        <v>399</v>
      </c>
      <c r="H114" s="21">
        <v>1338</v>
      </c>
      <c r="I114" s="55">
        <v>644</v>
      </c>
      <c r="J114" s="21">
        <v>16</v>
      </c>
      <c r="K114" s="55">
        <v>172</v>
      </c>
      <c r="L114" s="55">
        <v>365</v>
      </c>
    </row>
    <row r="115" spans="1:12" s="6" customFormat="1" ht="20.100000000000001" hidden="1" customHeight="1">
      <c r="A115" s="1"/>
      <c r="B115" s="350"/>
      <c r="C115" s="348">
        <v>3</v>
      </c>
      <c r="D115" s="62">
        <v>26</v>
      </c>
      <c r="E115" s="55">
        <v>870</v>
      </c>
      <c r="F115" s="58">
        <v>0</v>
      </c>
      <c r="G115" s="55">
        <f t="shared" si="3"/>
        <v>710</v>
      </c>
      <c r="H115" s="21">
        <v>1524</v>
      </c>
      <c r="I115" s="55">
        <v>920</v>
      </c>
      <c r="J115" s="21">
        <v>5</v>
      </c>
      <c r="K115" s="55">
        <v>266</v>
      </c>
      <c r="L115" s="55">
        <v>484</v>
      </c>
    </row>
    <row r="116" spans="1:12" s="6" customFormat="1" ht="20.100000000000001" hidden="1" customHeight="1">
      <c r="A116" s="1"/>
      <c r="B116" s="350"/>
      <c r="C116" s="348">
        <v>4</v>
      </c>
      <c r="D116" s="62">
        <v>18</v>
      </c>
      <c r="E116" s="55">
        <v>1</v>
      </c>
      <c r="F116" s="58">
        <v>1</v>
      </c>
      <c r="G116" s="55">
        <f>H115+D116+E116-F116-H116</f>
        <v>264</v>
      </c>
      <c r="H116" s="21">
        <v>1278</v>
      </c>
      <c r="I116" s="55">
        <v>937</v>
      </c>
      <c r="J116" s="21">
        <v>23</v>
      </c>
      <c r="K116" s="55">
        <v>305</v>
      </c>
      <c r="L116" s="55">
        <v>444</v>
      </c>
    </row>
    <row r="117" spans="1:12" s="6" customFormat="1" ht="20.100000000000001" hidden="1" customHeight="1">
      <c r="A117" s="1"/>
      <c r="B117" s="350"/>
      <c r="C117" s="348">
        <v>5</v>
      </c>
      <c r="D117" s="62">
        <v>19</v>
      </c>
      <c r="E117" s="55">
        <v>595</v>
      </c>
      <c r="F117" s="58">
        <v>0</v>
      </c>
      <c r="G117" s="55">
        <f t="shared" si="3"/>
        <v>464</v>
      </c>
      <c r="H117" s="21">
        <v>1428</v>
      </c>
      <c r="I117" s="55">
        <v>1033</v>
      </c>
      <c r="J117" s="21">
        <v>19</v>
      </c>
      <c r="K117" s="55">
        <v>310</v>
      </c>
      <c r="L117" s="55">
        <v>369</v>
      </c>
    </row>
    <row r="118" spans="1:12" s="6" customFormat="1" ht="20.100000000000001" hidden="1" customHeight="1">
      <c r="A118" s="1"/>
      <c r="B118" s="350"/>
      <c r="C118" s="348">
        <v>6</v>
      </c>
      <c r="D118" s="62">
        <v>22</v>
      </c>
      <c r="E118" s="55">
        <v>301</v>
      </c>
      <c r="F118" s="58">
        <v>0</v>
      </c>
      <c r="G118" s="55">
        <f t="shared" ref="G118:G127" si="4">H117+D118+E118-F118-H118</f>
        <v>307</v>
      </c>
      <c r="H118" s="21">
        <v>1444</v>
      </c>
      <c r="I118" s="55">
        <v>834</v>
      </c>
      <c r="J118" s="21">
        <v>8</v>
      </c>
      <c r="K118" s="55">
        <v>359</v>
      </c>
      <c r="L118" s="55">
        <v>389</v>
      </c>
    </row>
    <row r="119" spans="1:12" s="6" customFormat="1" ht="20.100000000000001" hidden="1" customHeight="1">
      <c r="A119" s="1"/>
      <c r="B119" s="350"/>
      <c r="C119" s="348">
        <v>7</v>
      </c>
      <c r="D119" s="62">
        <v>23</v>
      </c>
      <c r="E119" s="55">
        <v>392</v>
      </c>
      <c r="F119" s="58">
        <v>0</v>
      </c>
      <c r="G119" s="55">
        <f t="shared" si="4"/>
        <v>418</v>
      </c>
      <c r="H119" s="21">
        <v>1441</v>
      </c>
      <c r="I119" s="55">
        <v>922</v>
      </c>
      <c r="J119" s="21">
        <v>14</v>
      </c>
      <c r="K119" s="55">
        <v>395</v>
      </c>
      <c r="L119" s="55">
        <v>417</v>
      </c>
    </row>
    <row r="120" spans="1:12" s="6" customFormat="1" ht="20.100000000000001" hidden="1" customHeight="1">
      <c r="A120" s="1"/>
      <c r="B120" s="350"/>
      <c r="C120" s="348">
        <v>8</v>
      </c>
      <c r="D120" s="62">
        <v>11</v>
      </c>
      <c r="E120" s="55">
        <v>427</v>
      </c>
      <c r="F120" s="58">
        <v>0</v>
      </c>
      <c r="G120" s="55">
        <f t="shared" si="4"/>
        <v>430</v>
      </c>
      <c r="H120" s="21">
        <v>1449</v>
      </c>
      <c r="I120" s="55">
        <v>1104</v>
      </c>
      <c r="J120" s="21">
        <v>12</v>
      </c>
      <c r="K120" s="55">
        <v>280</v>
      </c>
      <c r="L120" s="55">
        <v>378</v>
      </c>
    </row>
    <row r="121" spans="1:12" s="6" customFormat="1" ht="20.100000000000001" hidden="1" customHeight="1">
      <c r="A121" s="1"/>
      <c r="B121" s="350"/>
      <c r="C121" s="348">
        <v>9</v>
      </c>
      <c r="D121" s="62">
        <v>28</v>
      </c>
      <c r="E121" s="55">
        <v>390</v>
      </c>
      <c r="F121" s="58">
        <v>0</v>
      </c>
      <c r="G121" s="55">
        <f t="shared" si="4"/>
        <v>496</v>
      </c>
      <c r="H121" s="21">
        <v>1371</v>
      </c>
      <c r="I121" s="55">
        <v>932</v>
      </c>
      <c r="J121" s="21">
        <v>8</v>
      </c>
      <c r="K121" s="55">
        <v>325</v>
      </c>
      <c r="L121" s="55">
        <v>380</v>
      </c>
    </row>
    <row r="122" spans="1:12" s="6" customFormat="1" ht="20.100000000000001" hidden="1" customHeight="1">
      <c r="A122" s="1"/>
      <c r="B122" s="350"/>
      <c r="C122" s="348">
        <v>10</v>
      </c>
      <c r="D122" s="62">
        <v>21</v>
      </c>
      <c r="E122" s="55">
        <v>386</v>
      </c>
      <c r="F122" s="58">
        <v>1</v>
      </c>
      <c r="G122" s="55">
        <f t="shared" si="4"/>
        <v>301</v>
      </c>
      <c r="H122" s="21">
        <v>1476</v>
      </c>
      <c r="I122" s="55">
        <v>911</v>
      </c>
      <c r="J122" s="21">
        <v>12</v>
      </c>
      <c r="K122" s="55">
        <v>278</v>
      </c>
      <c r="L122" s="55">
        <v>406</v>
      </c>
    </row>
    <row r="123" spans="1:12" s="6" customFormat="1" ht="20.100000000000001" hidden="1" customHeight="1">
      <c r="A123" s="1"/>
      <c r="B123" s="350"/>
      <c r="C123" s="348">
        <v>11</v>
      </c>
      <c r="D123" s="62">
        <v>24</v>
      </c>
      <c r="E123" s="55">
        <v>446</v>
      </c>
      <c r="F123" s="58">
        <v>0</v>
      </c>
      <c r="G123" s="55">
        <f t="shared" si="4"/>
        <v>530</v>
      </c>
      <c r="H123" s="21">
        <v>1416</v>
      </c>
      <c r="I123" s="55">
        <v>974</v>
      </c>
      <c r="J123" s="21">
        <v>12</v>
      </c>
      <c r="K123" s="55">
        <v>330</v>
      </c>
      <c r="L123" s="55">
        <v>404</v>
      </c>
    </row>
    <row r="124" spans="1:12" s="6" customFormat="1" ht="20.100000000000001" hidden="1" customHeight="1">
      <c r="A124" s="1"/>
      <c r="B124" s="350"/>
      <c r="C124" s="348">
        <v>12</v>
      </c>
      <c r="D124" s="62">
        <v>25</v>
      </c>
      <c r="E124" s="55">
        <v>304</v>
      </c>
      <c r="F124" s="58">
        <v>0</v>
      </c>
      <c r="G124" s="55">
        <f t="shared" si="4"/>
        <v>316</v>
      </c>
      <c r="H124" s="21">
        <v>1429</v>
      </c>
      <c r="I124" s="55">
        <v>855</v>
      </c>
      <c r="J124" s="21">
        <v>19</v>
      </c>
      <c r="K124" s="55">
        <v>387</v>
      </c>
      <c r="L124" s="55">
        <v>351</v>
      </c>
    </row>
    <row r="125" spans="1:12" s="6" customFormat="1" ht="20.100000000000001" hidden="1" customHeight="1">
      <c r="A125" s="20">
        <v>2020</v>
      </c>
      <c r="B125" s="346" t="s">
        <v>118</v>
      </c>
      <c r="C125" s="347">
        <v>1</v>
      </c>
      <c r="D125" s="364">
        <v>20</v>
      </c>
      <c r="E125" s="54">
        <v>549</v>
      </c>
      <c r="F125" s="60">
        <v>0</v>
      </c>
      <c r="G125" s="54">
        <f t="shared" si="4"/>
        <v>588</v>
      </c>
      <c r="H125" s="59">
        <v>1410</v>
      </c>
      <c r="I125" s="54">
        <v>1178</v>
      </c>
      <c r="J125" s="59">
        <v>15</v>
      </c>
      <c r="K125" s="54">
        <v>341</v>
      </c>
      <c r="L125" s="54">
        <v>275</v>
      </c>
    </row>
    <row r="126" spans="1:12" s="6" customFormat="1" ht="20.100000000000001" hidden="1" customHeight="1">
      <c r="A126" s="1"/>
      <c r="B126" s="350"/>
      <c r="C126" s="348">
        <v>2</v>
      </c>
      <c r="D126" s="62">
        <v>23</v>
      </c>
      <c r="E126" s="55">
        <v>124</v>
      </c>
      <c r="F126" s="58">
        <v>0</v>
      </c>
      <c r="G126" s="55">
        <f t="shared" si="4"/>
        <v>166</v>
      </c>
      <c r="H126" s="21">
        <v>1391</v>
      </c>
      <c r="I126" s="55">
        <v>303</v>
      </c>
      <c r="J126" s="21">
        <v>41</v>
      </c>
      <c r="K126" s="55">
        <v>139</v>
      </c>
      <c r="L126" s="55">
        <v>378</v>
      </c>
    </row>
    <row r="127" spans="1:12" s="6" customFormat="1" ht="20.100000000000001" hidden="1" customHeight="1">
      <c r="A127" s="1"/>
      <c r="B127" s="350"/>
      <c r="C127" s="348">
        <v>3</v>
      </c>
      <c r="D127" s="62">
        <v>19</v>
      </c>
      <c r="E127" s="55">
        <v>682</v>
      </c>
      <c r="F127" s="58">
        <v>0</v>
      </c>
      <c r="G127" s="55">
        <f t="shared" si="4"/>
        <v>750</v>
      </c>
      <c r="H127" s="21">
        <v>1342</v>
      </c>
      <c r="I127" s="55">
        <v>962</v>
      </c>
      <c r="J127" s="21">
        <v>37</v>
      </c>
      <c r="K127" s="55">
        <v>262</v>
      </c>
      <c r="L127" s="55">
        <v>398</v>
      </c>
    </row>
    <row r="128" spans="1:12" s="6" customFormat="1" ht="20.100000000000001" hidden="1" customHeight="1">
      <c r="A128" s="1"/>
      <c r="B128" s="350"/>
      <c r="C128" s="348">
        <v>4</v>
      </c>
      <c r="D128" s="62">
        <v>23</v>
      </c>
      <c r="E128" s="58" t="s">
        <v>87</v>
      </c>
      <c r="F128" s="58">
        <v>0</v>
      </c>
      <c r="G128" s="55">
        <v>134</v>
      </c>
      <c r="H128" s="21">
        <v>1231</v>
      </c>
      <c r="I128" s="55">
        <v>662</v>
      </c>
      <c r="J128" s="21">
        <v>15</v>
      </c>
      <c r="K128" s="55">
        <v>233</v>
      </c>
      <c r="L128" s="55">
        <v>307</v>
      </c>
    </row>
    <row r="129" spans="1:12" s="6" customFormat="1" ht="20.100000000000001" hidden="1" customHeight="1">
      <c r="A129" s="1"/>
      <c r="B129" s="350"/>
      <c r="C129" s="348">
        <v>5</v>
      </c>
      <c r="D129" s="62">
        <v>16</v>
      </c>
      <c r="E129" s="55">
        <v>280</v>
      </c>
      <c r="F129" s="58">
        <v>0</v>
      </c>
      <c r="G129" s="55">
        <f t="shared" ref="G129:G147" si="5">H128+D129+E129-F129-H129</f>
        <v>242</v>
      </c>
      <c r="H129" s="21">
        <v>1285</v>
      </c>
      <c r="I129" s="55">
        <v>854</v>
      </c>
      <c r="J129" s="21">
        <v>10</v>
      </c>
      <c r="K129" s="55">
        <v>244</v>
      </c>
      <c r="L129" s="55">
        <v>223</v>
      </c>
    </row>
    <row r="130" spans="1:12" s="6" customFormat="1" ht="20.100000000000001" hidden="1" customHeight="1">
      <c r="A130" s="1"/>
      <c r="B130" s="350"/>
      <c r="C130" s="348">
        <v>6</v>
      </c>
      <c r="D130" s="62">
        <v>14</v>
      </c>
      <c r="E130" s="55">
        <v>209</v>
      </c>
      <c r="F130" s="58">
        <v>0</v>
      </c>
      <c r="G130" s="55">
        <f t="shared" si="5"/>
        <v>146</v>
      </c>
      <c r="H130" s="21">
        <v>1362</v>
      </c>
      <c r="I130" s="55">
        <v>422</v>
      </c>
      <c r="J130" s="21">
        <v>3</v>
      </c>
      <c r="K130" s="55">
        <v>169</v>
      </c>
      <c r="L130" s="55">
        <v>227</v>
      </c>
    </row>
    <row r="131" spans="1:12" s="6" customFormat="1" ht="20.100000000000001" hidden="1" customHeight="1">
      <c r="A131" s="1"/>
      <c r="B131" s="350"/>
      <c r="C131" s="348">
        <v>7</v>
      </c>
      <c r="D131" s="62">
        <v>15</v>
      </c>
      <c r="E131" s="55">
        <v>24</v>
      </c>
      <c r="F131" s="58">
        <v>0</v>
      </c>
      <c r="G131" s="55">
        <f t="shared" si="5"/>
        <v>97</v>
      </c>
      <c r="H131" s="21">
        <v>1304</v>
      </c>
      <c r="I131" s="55">
        <v>283</v>
      </c>
      <c r="J131" s="21">
        <v>11</v>
      </c>
      <c r="K131" s="55">
        <v>256</v>
      </c>
      <c r="L131" s="55">
        <v>268</v>
      </c>
    </row>
    <row r="132" spans="1:12" s="6" customFormat="1" ht="20.100000000000001" hidden="1" customHeight="1">
      <c r="A132" s="1"/>
      <c r="B132" s="350"/>
      <c r="C132" s="348">
        <v>8</v>
      </c>
      <c r="D132" s="62">
        <v>11</v>
      </c>
      <c r="E132" s="55">
        <v>55</v>
      </c>
      <c r="F132" s="58">
        <v>0</v>
      </c>
      <c r="G132" s="55">
        <f t="shared" si="5"/>
        <v>100</v>
      </c>
      <c r="H132" s="21">
        <v>1270</v>
      </c>
      <c r="I132" s="55">
        <v>249</v>
      </c>
      <c r="J132" s="21">
        <v>4</v>
      </c>
      <c r="K132" s="55">
        <v>121</v>
      </c>
      <c r="L132" s="55">
        <v>239</v>
      </c>
    </row>
    <row r="133" spans="1:12" s="6" customFormat="1" ht="20.100000000000001" hidden="1" customHeight="1">
      <c r="A133" s="1"/>
      <c r="B133" s="350"/>
      <c r="C133" s="348">
        <v>9</v>
      </c>
      <c r="D133" s="62">
        <v>9</v>
      </c>
      <c r="E133" s="55">
        <v>73</v>
      </c>
      <c r="F133" s="58">
        <v>0</v>
      </c>
      <c r="G133" s="55">
        <f t="shared" si="5"/>
        <v>151</v>
      </c>
      <c r="H133" s="21">
        <v>1201</v>
      </c>
      <c r="I133" s="55">
        <v>308</v>
      </c>
      <c r="J133" s="21">
        <v>4</v>
      </c>
      <c r="K133" s="55">
        <v>214</v>
      </c>
      <c r="L133" s="55">
        <v>333</v>
      </c>
    </row>
    <row r="134" spans="1:12" s="6" customFormat="1" ht="20.100000000000001" hidden="1" customHeight="1">
      <c r="A134" s="1"/>
      <c r="B134" s="350"/>
      <c r="C134" s="348">
        <v>10</v>
      </c>
      <c r="D134" s="62">
        <v>16</v>
      </c>
      <c r="E134" s="55">
        <v>101</v>
      </c>
      <c r="F134" s="58">
        <v>0</v>
      </c>
      <c r="G134" s="55">
        <f t="shared" si="5"/>
        <v>142</v>
      </c>
      <c r="H134" s="21">
        <v>1176</v>
      </c>
      <c r="I134" s="55">
        <v>215</v>
      </c>
      <c r="J134" s="21">
        <v>7</v>
      </c>
      <c r="K134" s="55">
        <v>181</v>
      </c>
      <c r="L134" s="55">
        <v>346</v>
      </c>
    </row>
    <row r="135" spans="1:12" s="6" customFormat="1" ht="20.100000000000001" hidden="1" customHeight="1">
      <c r="A135" s="1"/>
      <c r="B135" s="350"/>
      <c r="C135" s="348">
        <v>11</v>
      </c>
      <c r="D135" s="62">
        <v>15</v>
      </c>
      <c r="E135" s="55">
        <v>63</v>
      </c>
      <c r="F135" s="58">
        <v>0</v>
      </c>
      <c r="G135" s="55">
        <f t="shared" si="5"/>
        <v>149</v>
      </c>
      <c r="H135" s="21">
        <v>1105</v>
      </c>
      <c r="I135" s="55">
        <v>305</v>
      </c>
      <c r="J135" s="21">
        <v>11</v>
      </c>
      <c r="K135" s="55">
        <v>247</v>
      </c>
      <c r="L135" s="55">
        <v>333</v>
      </c>
    </row>
    <row r="136" spans="1:12" s="6" customFormat="1" ht="20.100000000000001" hidden="1" customHeight="1">
      <c r="A136" s="1"/>
      <c r="B136" s="350"/>
      <c r="C136" s="348">
        <v>12</v>
      </c>
      <c r="D136" s="62">
        <v>22</v>
      </c>
      <c r="E136" s="55">
        <v>283</v>
      </c>
      <c r="F136" s="58">
        <v>0</v>
      </c>
      <c r="G136" s="55">
        <f t="shared" si="5"/>
        <v>344</v>
      </c>
      <c r="H136" s="21">
        <v>1066</v>
      </c>
      <c r="I136" s="55">
        <v>487</v>
      </c>
      <c r="J136" s="21">
        <v>9</v>
      </c>
      <c r="K136" s="55">
        <v>146</v>
      </c>
      <c r="L136" s="55">
        <v>308</v>
      </c>
    </row>
    <row r="137" spans="1:12" s="6" customFormat="1" ht="20.100000000000001" hidden="1" customHeight="1">
      <c r="A137" s="20">
        <v>2021</v>
      </c>
      <c r="B137" s="346" t="s">
        <v>61</v>
      </c>
      <c r="C137" s="347">
        <v>1</v>
      </c>
      <c r="D137" s="364">
        <v>11</v>
      </c>
      <c r="E137" s="54">
        <v>123</v>
      </c>
      <c r="F137" s="60">
        <v>0</v>
      </c>
      <c r="G137" s="54">
        <f t="shared" si="5"/>
        <v>141</v>
      </c>
      <c r="H137" s="59">
        <v>1059</v>
      </c>
      <c r="I137" s="54">
        <v>428</v>
      </c>
      <c r="J137" s="59">
        <v>6</v>
      </c>
      <c r="K137" s="54">
        <v>273</v>
      </c>
      <c r="L137" s="54">
        <v>286</v>
      </c>
    </row>
    <row r="138" spans="1:12" s="6" customFormat="1" ht="20.100000000000001" hidden="1" customHeight="1">
      <c r="A138" s="1"/>
      <c r="B138" s="350"/>
      <c r="C138" s="348">
        <v>2</v>
      </c>
      <c r="D138" s="62">
        <v>14</v>
      </c>
      <c r="E138" s="55">
        <v>118</v>
      </c>
      <c r="F138" s="58">
        <v>0</v>
      </c>
      <c r="G138" s="55">
        <f t="shared" si="5"/>
        <v>175</v>
      </c>
      <c r="H138" s="21">
        <v>1016</v>
      </c>
      <c r="I138" s="62">
        <v>504</v>
      </c>
      <c r="J138" s="21">
        <v>4</v>
      </c>
      <c r="K138" s="62">
        <v>199</v>
      </c>
      <c r="L138" s="55">
        <v>299</v>
      </c>
    </row>
    <row r="139" spans="1:12" s="6" customFormat="1" ht="20.100000000000001" hidden="1" customHeight="1">
      <c r="A139" s="1"/>
      <c r="B139" s="350"/>
      <c r="C139" s="348">
        <v>3</v>
      </c>
      <c r="D139" s="62">
        <v>16</v>
      </c>
      <c r="E139" s="55">
        <v>371</v>
      </c>
      <c r="F139" s="58">
        <v>0</v>
      </c>
      <c r="G139" s="55">
        <f t="shared" si="5"/>
        <v>414</v>
      </c>
      <c r="H139" s="21">
        <v>989</v>
      </c>
      <c r="I139" s="62">
        <v>339</v>
      </c>
      <c r="J139" s="21">
        <v>7</v>
      </c>
      <c r="K139" s="62">
        <v>223</v>
      </c>
      <c r="L139" s="55">
        <v>379</v>
      </c>
    </row>
    <row r="140" spans="1:12" s="6" customFormat="1" ht="20.100000000000001" hidden="1" customHeight="1">
      <c r="A140" s="1"/>
      <c r="B140" s="350"/>
      <c r="C140" s="348">
        <v>4</v>
      </c>
      <c r="D140" s="62">
        <v>12</v>
      </c>
      <c r="E140" s="55">
        <v>5</v>
      </c>
      <c r="F140" s="58">
        <v>0</v>
      </c>
      <c r="G140" s="55">
        <f t="shared" si="5"/>
        <v>121</v>
      </c>
      <c r="H140" s="21">
        <v>885</v>
      </c>
      <c r="I140" s="62">
        <v>451</v>
      </c>
      <c r="J140" s="21">
        <v>5</v>
      </c>
      <c r="K140" s="62">
        <v>253</v>
      </c>
      <c r="L140" s="55">
        <v>363</v>
      </c>
    </row>
    <row r="141" spans="1:12" s="6" customFormat="1" ht="20.100000000000001" hidden="1" customHeight="1">
      <c r="A141" s="1"/>
      <c r="B141" s="350"/>
      <c r="C141" s="348">
        <v>5</v>
      </c>
      <c r="D141" s="62">
        <v>12</v>
      </c>
      <c r="E141" s="55">
        <v>506</v>
      </c>
      <c r="F141" s="58">
        <v>0</v>
      </c>
      <c r="G141" s="55">
        <f t="shared" si="5"/>
        <v>479</v>
      </c>
      <c r="H141" s="21">
        <v>924</v>
      </c>
      <c r="I141" s="62">
        <v>460</v>
      </c>
      <c r="J141" s="21">
        <v>20</v>
      </c>
      <c r="K141" s="62">
        <v>202</v>
      </c>
      <c r="L141" s="55">
        <v>351</v>
      </c>
    </row>
    <row r="142" spans="1:12" s="6" customFormat="1" ht="20.100000000000001" hidden="1" customHeight="1">
      <c r="A142" s="1"/>
      <c r="B142" s="350"/>
      <c r="C142" s="348">
        <v>6</v>
      </c>
      <c r="D142" s="62">
        <v>13</v>
      </c>
      <c r="E142" s="55">
        <v>178</v>
      </c>
      <c r="F142" s="58">
        <v>0</v>
      </c>
      <c r="G142" s="55">
        <f t="shared" si="5"/>
        <v>200</v>
      </c>
      <c r="H142" s="21">
        <v>915</v>
      </c>
      <c r="I142" s="62">
        <v>619</v>
      </c>
      <c r="J142" s="21">
        <v>13</v>
      </c>
      <c r="K142" s="62">
        <v>251</v>
      </c>
      <c r="L142" s="55">
        <v>377</v>
      </c>
    </row>
    <row r="143" spans="1:12" s="6" customFormat="1" ht="20.100000000000001" hidden="1" customHeight="1">
      <c r="A143" s="1"/>
      <c r="B143" s="350"/>
      <c r="C143" s="348">
        <v>7</v>
      </c>
      <c r="D143" s="62">
        <v>13</v>
      </c>
      <c r="E143" s="55">
        <v>266</v>
      </c>
      <c r="F143" s="58">
        <v>0</v>
      </c>
      <c r="G143" s="55">
        <f t="shared" si="5"/>
        <v>303</v>
      </c>
      <c r="H143" s="21">
        <v>891</v>
      </c>
      <c r="I143" s="62">
        <v>772</v>
      </c>
      <c r="J143" s="21">
        <v>12</v>
      </c>
      <c r="K143" s="62">
        <v>242</v>
      </c>
      <c r="L143" s="55">
        <v>281</v>
      </c>
    </row>
    <row r="144" spans="1:12" s="6" customFormat="1" ht="20.100000000000001" hidden="1" customHeight="1">
      <c r="A144" s="1"/>
      <c r="B144" s="350"/>
      <c r="C144" s="348">
        <v>8</v>
      </c>
      <c r="D144" s="62">
        <v>12</v>
      </c>
      <c r="E144" s="55">
        <v>244</v>
      </c>
      <c r="F144" s="58">
        <v>0</v>
      </c>
      <c r="G144" s="55">
        <f t="shared" si="5"/>
        <v>234</v>
      </c>
      <c r="H144" s="21">
        <v>913</v>
      </c>
      <c r="I144" s="62">
        <v>585</v>
      </c>
      <c r="J144" s="21">
        <v>9</v>
      </c>
      <c r="K144" s="62">
        <v>188</v>
      </c>
      <c r="L144" s="55">
        <v>198</v>
      </c>
    </row>
    <row r="145" spans="1:12" s="6" customFormat="1" ht="20.100000000000001" hidden="1" customHeight="1">
      <c r="A145" s="1"/>
      <c r="B145" s="350"/>
      <c r="C145" s="348">
        <v>9</v>
      </c>
      <c r="D145" s="62">
        <v>12</v>
      </c>
      <c r="E145" s="55">
        <v>389</v>
      </c>
      <c r="F145" s="58">
        <v>0</v>
      </c>
      <c r="G145" s="55">
        <f t="shared" si="5"/>
        <v>470</v>
      </c>
      <c r="H145" s="21">
        <v>844</v>
      </c>
      <c r="I145" s="62">
        <v>433</v>
      </c>
      <c r="J145" s="21">
        <v>9</v>
      </c>
      <c r="K145" s="62">
        <v>251</v>
      </c>
      <c r="L145" s="55">
        <v>231</v>
      </c>
    </row>
    <row r="146" spans="1:12" s="6" customFormat="1" ht="20.100000000000001" hidden="1" customHeight="1">
      <c r="A146" s="1"/>
      <c r="B146" s="350"/>
      <c r="C146" s="348">
        <v>10</v>
      </c>
      <c r="D146" s="62">
        <v>14</v>
      </c>
      <c r="E146" s="55">
        <v>219</v>
      </c>
      <c r="F146" s="58">
        <v>0</v>
      </c>
      <c r="G146" s="55">
        <f>H145+D146+E146-F146-H146</f>
        <v>236</v>
      </c>
      <c r="H146" s="21">
        <v>841</v>
      </c>
      <c r="I146" s="62">
        <v>451</v>
      </c>
      <c r="J146" s="21">
        <v>14</v>
      </c>
      <c r="K146" s="62">
        <v>216</v>
      </c>
      <c r="L146" s="55">
        <v>390</v>
      </c>
    </row>
    <row r="147" spans="1:12" s="6" customFormat="1" ht="20.100000000000001" hidden="1" customHeight="1">
      <c r="A147" s="1"/>
      <c r="B147" s="350"/>
      <c r="C147" s="348">
        <v>11</v>
      </c>
      <c r="D147" s="62">
        <v>18</v>
      </c>
      <c r="E147" s="55">
        <v>323</v>
      </c>
      <c r="F147" s="58">
        <v>0</v>
      </c>
      <c r="G147" s="55">
        <f t="shared" si="5"/>
        <v>313</v>
      </c>
      <c r="H147" s="21">
        <v>869</v>
      </c>
      <c r="I147" s="62">
        <v>480</v>
      </c>
      <c r="J147" s="21">
        <v>21</v>
      </c>
      <c r="K147" s="62">
        <v>231</v>
      </c>
      <c r="L147" s="55">
        <v>306</v>
      </c>
    </row>
    <row r="148" spans="1:12" s="6" customFormat="1" ht="20.100000000000001" hidden="1" customHeight="1">
      <c r="A148" s="1"/>
      <c r="B148" s="350"/>
      <c r="C148" s="348">
        <v>12</v>
      </c>
      <c r="D148" s="62">
        <v>13</v>
      </c>
      <c r="E148" s="55">
        <v>322</v>
      </c>
      <c r="F148" s="58">
        <v>0</v>
      </c>
      <c r="G148" s="55">
        <f>H147+D148+E148-F148-H148</f>
        <v>336</v>
      </c>
      <c r="H148" s="21">
        <v>868</v>
      </c>
      <c r="I148" s="62">
        <v>614</v>
      </c>
      <c r="J148" s="21">
        <v>24</v>
      </c>
      <c r="K148" s="62">
        <v>218</v>
      </c>
      <c r="L148" s="55">
        <v>390</v>
      </c>
    </row>
    <row r="149" spans="1:12" s="6" customFormat="1" ht="20.100000000000001" hidden="1" customHeight="1">
      <c r="A149" s="20">
        <v>2022</v>
      </c>
      <c r="B149" s="346" t="s">
        <v>61</v>
      </c>
      <c r="C149" s="347">
        <v>1</v>
      </c>
      <c r="D149" s="364">
        <v>12</v>
      </c>
      <c r="E149" s="54">
        <v>379</v>
      </c>
      <c r="F149" s="60">
        <v>0</v>
      </c>
      <c r="G149" s="54">
        <f>H148+D149+E149-F149-H149</f>
        <v>436</v>
      </c>
      <c r="H149" s="59">
        <v>823</v>
      </c>
      <c r="I149" s="364">
        <v>588</v>
      </c>
      <c r="J149" s="59">
        <v>2</v>
      </c>
      <c r="K149" s="364">
        <v>264</v>
      </c>
      <c r="L149" s="54">
        <v>233</v>
      </c>
    </row>
    <row r="150" spans="1:12" s="6" customFormat="1" ht="20.100000000000001" hidden="1" customHeight="1">
      <c r="A150" s="1"/>
      <c r="B150" s="350"/>
      <c r="C150" s="348">
        <v>2</v>
      </c>
      <c r="D150" s="62">
        <v>8</v>
      </c>
      <c r="E150" s="55">
        <v>222</v>
      </c>
      <c r="F150" s="58">
        <v>0</v>
      </c>
      <c r="G150" s="55">
        <f>H149+D150+E150-F150-H150</f>
        <v>199</v>
      </c>
      <c r="H150" s="21">
        <v>854</v>
      </c>
      <c r="I150" s="62">
        <v>484</v>
      </c>
      <c r="J150" s="21">
        <v>32</v>
      </c>
      <c r="K150" s="62">
        <v>162</v>
      </c>
      <c r="L150" s="55">
        <v>316</v>
      </c>
    </row>
    <row r="151" spans="1:12" s="6" customFormat="1" ht="20.100000000000001" hidden="1" customHeight="1">
      <c r="A151" s="1"/>
      <c r="B151" s="350"/>
      <c r="C151" s="348">
        <v>3</v>
      </c>
      <c r="D151" s="62">
        <v>19</v>
      </c>
      <c r="E151" s="55">
        <v>541</v>
      </c>
      <c r="F151" s="58">
        <v>0</v>
      </c>
      <c r="G151" s="55">
        <f>H150+D151+E151-F151-H151</f>
        <v>481</v>
      </c>
      <c r="H151" s="21">
        <v>933</v>
      </c>
      <c r="I151" s="62">
        <v>667</v>
      </c>
      <c r="J151" s="21">
        <v>33</v>
      </c>
      <c r="K151" s="62">
        <v>178</v>
      </c>
      <c r="L151" s="55">
        <v>348</v>
      </c>
    </row>
    <row r="152" spans="1:12" s="6" customFormat="1" ht="20.100000000000001" hidden="1" customHeight="1">
      <c r="A152" s="1"/>
      <c r="B152" s="350"/>
      <c r="C152" s="348">
        <v>4</v>
      </c>
      <c r="D152" s="62">
        <v>15</v>
      </c>
      <c r="E152" s="58" t="s">
        <v>87</v>
      </c>
      <c r="F152" s="58">
        <v>1</v>
      </c>
      <c r="G152" s="55">
        <f>H151+D152-F152-H152</f>
        <v>159</v>
      </c>
      <c r="H152" s="21">
        <v>788</v>
      </c>
      <c r="I152" s="62">
        <v>412</v>
      </c>
      <c r="J152" s="21">
        <v>30</v>
      </c>
      <c r="K152" s="62">
        <v>214</v>
      </c>
      <c r="L152" s="55">
        <v>355</v>
      </c>
    </row>
    <row r="153" spans="1:12" s="6" customFormat="1" ht="20.100000000000001" hidden="1" customHeight="1">
      <c r="A153" s="1"/>
      <c r="B153" s="350"/>
      <c r="C153" s="348">
        <v>5</v>
      </c>
      <c r="D153" s="62">
        <v>13</v>
      </c>
      <c r="E153" s="55">
        <v>500</v>
      </c>
      <c r="F153" s="58">
        <v>0</v>
      </c>
      <c r="G153" s="55">
        <f t="shared" ref="G153:G159" si="6">H152+D153+E153-F153-H153</f>
        <v>476</v>
      </c>
      <c r="H153" s="21">
        <v>825</v>
      </c>
      <c r="I153" s="62">
        <v>857</v>
      </c>
      <c r="J153" s="21">
        <v>7</v>
      </c>
      <c r="K153" s="62">
        <v>256</v>
      </c>
      <c r="L153" s="55">
        <v>326</v>
      </c>
    </row>
    <row r="154" spans="1:12" s="6" customFormat="1" ht="20.100000000000001" hidden="1" customHeight="1">
      <c r="A154" s="1"/>
      <c r="B154" s="350"/>
      <c r="C154" s="348">
        <v>6</v>
      </c>
      <c r="D154" s="62">
        <v>15</v>
      </c>
      <c r="E154" s="55">
        <v>426</v>
      </c>
      <c r="F154" s="58">
        <v>0</v>
      </c>
      <c r="G154" s="55">
        <f t="shared" si="6"/>
        <v>313</v>
      </c>
      <c r="H154" s="21">
        <v>953</v>
      </c>
      <c r="I154" s="62">
        <v>703</v>
      </c>
      <c r="J154" s="21">
        <v>7</v>
      </c>
      <c r="K154" s="62">
        <v>256</v>
      </c>
      <c r="L154" s="55">
        <v>355</v>
      </c>
    </row>
    <row r="155" spans="1:12" s="6" customFormat="1" ht="20.100000000000001" hidden="1" customHeight="1">
      <c r="A155" s="1"/>
      <c r="B155" s="350"/>
      <c r="C155" s="348">
        <v>7</v>
      </c>
      <c r="D155" s="62">
        <v>12</v>
      </c>
      <c r="E155" s="55">
        <v>291</v>
      </c>
      <c r="F155" s="58">
        <v>0</v>
      </c>
      <c r="G155" s="55">
        <f t="shared" si="6"/>
        <v>333</v>
      </c>
      <c r="H155" s="21">
        <v>923</v>
      </c>
      <c r="I155" s="62">
        <v>893</v>
      </c>
      <c r="J155" s="21">
        <v>19</v>
      </c>
      <c r="K155" s="62">
        <v>227</v>
      </c>
      <c r="L155" s="55">
        <v>330</v>
      </c>
    </row>
    <row r="156" spans="1:12" s="6" customFormat="1" ht="20.100000000000001" hidden="1" customHeight="1">
      <c r="A156" s="1"/>
      <c r="B156" s="350"/>
      <c r="C156" s="350">
        <v>8</v>
      </c>
      <c r="D156" s="62">
        <v>16</v>
      </c>
      <c r="E156" s="55">
        <v>473</v>
      </c>
      <c r="F156" s="58">
        <v>0</v>
      </c>
      <c r="G156" s="55">
        <f t="shared" si="6"/>
        <v>411</v>
      </c>
      <c r="H156" s="21">
        <v>1001</v>
      </c>
      <c r="I156" s="62">
        <v>764</v>
      </c>
      <c r="J156" s="21">
        <v>17</v>
      </c>
      <c r="K156" s="55">
        <v>224</v>
      </c>
      <c r="L156" s="55">
        <v>290</v>
      </c>
    </row>
    <row r="157" spans="1:12" s="6" customFormat="1" ht="20.100000000000001" hidden="1" customHeight="1">
      <c r="A157" s="1"/>
      <c r="B157" s="350"/>
      <c r="C157" s="350">
        <v>9</v>
      </c>
      <c r="D157" s="62">
        <v>16</v>
      </c>
      <c r="E157" s="55">
        <v>149</v>
      </c>
      <c r="F157" s="58">
        <v>0</v>
      </c>
      <c r="G157" s="55">
        <f t="shared" si="6"/>
        <v>222</v>
      </c>
      <c r="H157" s="21">
        <v>944</v>
      </c>
      <c r="I157" s="62">
        <v>688</v>
      </c>
      <c r="J157" s="21">
        <v>10</v>
      </c>
      <c r="K157" s="55">
        <v>248</v>
      </c>
      <c r="L157" s="55">
        <v>283</v>
      </c>
    </row>
    <row r="158" spans="1:12" s="6" customFormat="1" ht="20.100000000000001" hidden="1" customHeight="1">
      <c r="A158" s="1"/>
      <c r="B158" s="350"/>
      <c r="C158" s="350">
        <v>10</v>
      </c>
      <c r="D158" s="62">
        <v>14</v>
      </c>
      <c r="E158" s="55">
        <v>187</v>
      </c>
      <c r="F158" s="58">
        <v>0</v>
      </c>
      <c r="G158" s="55">
        <f>H157+D158+E158-F158-H158</f>
        <v>347</v>
      </c>
      <c r="H158" s="21">
        <v>798</v>
      </c>
      <c r="I158" s="62">
        <v>642</v>
      </c>
      <c r="J158" s="21">
        <v>4</v>
      </c>
      <c r="K158" s="55">
        <v>262</v>
      </c>
      <c r="L158" s="55">
        <v>323</v>
      </c>
    </row>
    <row r="159" spans="1:12" s="6" customFormat="1" ht="20.100000000000001" hidden="1" customHeight="1">
      <c r="A159" s="1"/>
      <c r="B159" s="350"/>
      <c r="C159" s="348">
        <v>11</v>
      </c>
      <c r="D159" s="62">
        <v>12</v>
      </c>
      <c r="E159" s="55">
        <v>297</v>
      </c>
      <c r="F159" s="58">
        <v>0</v>
      </c>
      <c r="G159" s="55">
        <f t="shared" si="6"/>
        <v>227</v>
      </c>
      <c r="H159" s="21">
        <v>880</v>
      </c>
      <c r="I159" s="62">
        <v>739</v>
      </c>
      <c r="J159" s="21">
        <v>9</v>
      </c>
      <c r="K159" s="62">
        <v>287</v>
      </c>
      <c r="L159" s="55">
        <v>310</v>
      </c>
    </row>
    <row r="160" spans="1:12" s="6" customFormat="1" ht="20.100000000000001" hidden="1" customHeight="1">
      <c r="A160" s="1"/>
      <c r="B160" s="350"/>
      <c r="C160" s="348">
        <v>12</v>
      </c>
      <c r="D160" s="62">
        <v>16</v>
      </c>
      <c r="E160" s="55">
        <v>180</v>
      </c>
      <c r="F160" s="58">
        <v>0</v>
      </c>
      <c r="G160" s="55">
        <f>H159+D160+E160-F160-H160</f>
        <v>149</v>
      </c>
      <c r="H160" s="21">
        <v>927</v>
      </c>
      <c r="I160" s="62">
        <v>509</v>
      </c>
      <c r="J160" s="21">
        <v>11</v>
      </c>
      <c r="K160" s="62">
        <v>226</v>
      </c>
      <c r="L160" s="55">
        <v>258</v>
      </c>
    </row>
    <row r="161" spans="1:12" s="6" customFormat="1" ht="20.100000000000001" customHeight="1">
      <c r="A161" s="20">
        <v>2023</v>
      </c>
      <c r="B161" s="346" t="s">
        <v>61</v>
      </c>
      <c r="C161" s="347">
        <v>1</v>
      </c>
      <c r="D161" s="364">
        <v>13</v>
      </c>
      <c r="E161" s="54">
        <v>271</v>
      </c>
      <c r="F161" s="60">
        <v>0</v>
      </c>
      <c r="G161" s="54">
        <f>H160+D161+E161-F161-H161</f>
        <v>345</v>
      </c>
      <c r="H161" s="59">
        <v>866</v>
      </c>
      <c r="I161" s="364">
        <v>650</v>
      </c>
      <c r="J161" s="59">
        <v>10</v>
      </c>
      <c r="K161" s="364">
        <v>209</v>
      </c>
      <c r="L161" s="54">
        <v>182</v>
      </c>
    </row>
    <row r="162" spans="1:12" s="6" customFormat="1" ht="20.100000000000001" customHeight="1">
      <c r="A162" s="1"/>
      <c r="B162" s="350"/>
      <c r="C162" s="348">
        <v>2</v>
      </c>
      <c r="D162" s="62">
        <v>10</v>
      </c>
      <c r="E162" s="55">
        <v>179</v>
      </c>
      <c r="F162" s="58">
        <v>0</v>
      </c>
      <c r="G162" s="55">
        <f>H161+D162+E162-F162-H162</f>
        <v>270</v>
      </c>
      <c r="H162" s="21">
        <v>785</v>
      </c>
      <c r="I162" s="62">
        <v>309</v>
      </c>
      <c r="J162" s="21">
        <v>10</v>
      </c>
      <c r="K162" s="62">
        <v>118</v>
      </c>
      <c r="L162" s="55">
        <v>285</v>
      </c>
    </row>
    <row r="163" spans="1:12" s="6" customFormat="1" ht="20.100000000000001" customHeight="1">
      <c r="A163" s="1"/>
      <c r="B163" s="350"/>
      <c r="C163" s="348">
        <v>3</v>
      </c>
      <c r="D163" s="62">
        <v>14</v>
      </c>
      <c r="E163" s="55">
        <v>295</v>
      </c>
      <c r="F163" s="58">
        <v>0</v>
      </c>
      <c r="G163" s="55">
        <f>H162+D163+E163-F163-H163</f>
        <v>272</v>
      </c>
      <c r="H163" s="21">
        <v>822</v>
      </c>
      <c r="I163" s="62">
        <v>705</v>
      </c>
      <c r="J163" s="21">
        <v>15</v>
      </c>
      <c r="K163" s="62">
        <v>221</v>
      </c>
      <c r="L163" s="55">
        <v>316</v>
      </c>
    </row>
    <row r="164" spans="1:12" s="6" customFormat="1" ht="20.100000000000001" customHeight="1">
      <c r="A164" s="1"/>
      <c r="B164" s="350"/>
      <c r="C164" s="348">
        <v>4</v>
      </c>
      <c r="D164" s="62">
        <v>17</v>
      </c>
      <c r="E164" s="58" t="s">
        <v>87</v>
      </c>
      <c r="F164" s="58">
        <v>0</v>
      </c>
      <c r="G164" s="55">
        <f>H163+D164-F164-H164</f>
        <v>142</v>
      </c>
      <c r="H164" s="21">
        <v>697</v>
      </c>
      <c r="I164" s="62">
        <v>514</v>
      </c>
      <c r="J164" s="21">
        <v>9</v>
      </c>
      <c r="K164" s="62">
        <v>222</v>
      </c>
      <c r="L164" s="55">
        <v>292</v>
      </c>
    </row>
    <row r="165" spans="1:12" s="6" customFormat="1" ht="20.100000000000001" customHeight="1">
      <c r="A165" s="1"/>
      <c r="B165" s="350"/>
      <c r="C165" s="348">
        <v>5</v>
      </c>
      <c r="D165" s="62">
        <v>14</v>
      </c>
      <c r="E165" s="55">
        <v>460</v>
      </c>
      <c r="F165" s="58">
        <v>0</v>
      </c>
      <c r="G165" s="55">
        <f>H164+D165+E165-F165-H165</f>
        <v>504</v>
      </c>
      <c r="H165" s="21">
        <v>667</v>
      </c>
      <c r="I165" s="62">
        <v>742</v>
      </c>
      <c r="J165" s="21">
        <v>2</v>
      </c>
      <c r="K165" s="62">
        <v>221</v>
      </c>
      <c r="L165" s="55">
        <v>289</v>
      </c>
    </row>
    <row r="166" spans="1:12" s="6" customFormat="1" ht="20.100000000000001" customHeight="1">
      <c r="A166" s="1"/>
      <c r="B166" s="350"/>
      <c r="C166" s="348">
        <v>6</v>
      </c>
      <c r="D166" s="62">
        <v>15</v>
      </c>
      <c r="E166" s="55">
        <v>221</v>
      </c>
      <c r="F166" s="58">
        <v>0</v>
      </c>
      <c r="G166" s="55">
        <f>H165+D166+E166-F166-H166</f>
        <v>126</v>
      </c>
      <c r="H166" s="21">
        <v>777</v>
      </c>
      <c r="I166" s="62">
        <v>791</v>
      </c>
      <c r="J166" s="21">
        <v>12</v>
      </c>
      <c r="K166" s="62">
        <v>205</v>
      </c>
      <c r="L166" s="55">
        <v>291</v>
      </c>
    </row>
    <row r="167" spans="1:12" s="6" customFormat="1" ht="20.100000000000001" customHeight="1">
      <c r="A167" s="1"/>
      <c r="B167" s="350"/>
      <c r="C167" s="348">
        <v>7</v>
      </c>
      <c r="D167" s="62">
        <v>11</v>
      </c>
      <c r="E167" s="55">
        <v>218</v>
      </c>
      <c r="F167" s="58">
        <v>0</v>
      </c>
      <c r="G167" s="55">
        <f>H166+D167+E167-F167-H167</f>
        <v>280</v>
      </c>
      <c r="H167" s="55">
        <v>726</v>
      </c>
      <c r="I167" s="62">
        <v>578</v>
      </c>
      <c r="J167" s="21">
        <v>23</v>
      </c>
      <c r="K167" s="55">
        <v>230</v>
      </c>
      <c r="L167" s="55">
        <v>258</v>
      </c>
    </row>
    <row r="168" spans="1:12" s="6" customFormat="1" ht="20.100000000000001" customHeight="1">
      <c r="A168" s="1"/>
      <c r="B168" s="350"/>
      <c r="C168" s="348">
        <v>8</v>
      </c>
      <c r="D168" s="55">
        <v>11</v>
      </c>
      <c r="E168" s="55">
        <v>354</v>
      </c>
      <c r="F168" s="58">
        <v>0</v>
      </c>
      <c r="G168" s="55">
        <f t="shared" ref="G168:G173" si="7">H167+D168+E168-F168-H168</f>
        <v>290</v>
      </c>
      <c r="H168" s="55">
        <v>801</v>
      </c>
      <c r="I168" s="62">
        <v>742</v>
      </c>
      <c r="J168" s="21">
        <v>6</v>
      </c>
      <c r="K168" s="55">
        <v>227</v>
      </c>
      <c r="L168" s="55">
        <v>251</v>
      </c>
    </row>
    <row r="169" spans="1:12" s="6" customFormat="1" ht="20.100000000000001" customHeight="1">
      <c r="A169" s="1"/>
      <c r="B169" s="350"/>
      <c r="C169" s="348">
        <v>9</v>
      </c>
      <c r="D169" s="55">
        <v>10</v>
      </c>
      <c r="E169" s="55">
        <v>198</v>
      </c>
      <c r="F169" s="58">
        <v>0</v>
      </c>
      <c r="G169" s="55">
        <f t="shared" si="7"/>
        <v>221</v>
      </c>
      <c r="H169" s="55">
        <v>788</v>
      </c>
      <c r="I169" s="62">
        <v>681</v>
      </c>
      <c r="J169" s="21">
        <v>14</v>
      </c>
      <c r="K169" s="55">
        <v>216</v>
      </c>
      <c r="L169" s="55">
        <v>257</v>
      </c>
    </row>
    <row r="170" spans="1:12" s="6" customFormat="1" ht="20.100000000000001" customHeight="1">
      <c r="A170" s="1"/>
      <c r="B170" s="350"/>
      <c r="C170" s="350">
        <v>10</v>
      </c>
      <c r="D170" s="62">
        <v>11</v>
      </c>
      <c r="E170" s="55">
        <v>218</v>
      </c>
      <c r="F170" s="58">
        <v>0</v>
      </c>
      <c r="G170" s="55">
        <f t="shared" si="7"/>
        <v>193</v>
      </c>
      <c r="H170" s="21">
        <v>824</v>
      </c>
      <c r="I170" s="62">
        <v>599</v>
      </c>
      <c r="J170" s="21">
        <v>20</v>
      </c>
      <c r="K170" s="55">
        <v>224</v>
      </c>
      <c r="L170" s="55">
        <v>265</v>
      </c>
    </row>
    <row r="171" spans="1:12" s="6" customFormat="1" ht="20.100000000000001" customHeight="1">
      <c r="A171" s="1"/>
      <c r="B171" s="350"/>
      <c r="C171" s="348">
        <v>11</v>
      </c>
      <c r="D171" s="62">
        <v>12</v>
      </c>
      <c r="E171" s="55">
        <v>364</v>
      </c>
      <c r="F171" s="58">
        <v>0</v>
      </c>
      <c r="G171" s="55">
        <f t="shared" si="7"/>
        <v>382</v>
      </c>
      <c r="H171" s="21">
        <v>818</v>
      </c>
      <c r="I171" s="62">
        <v>658</v>
      </c>
      <c r="J171" s="21">
        <v>10</v>
      </c>
      <c r="K171" s="62">
        <v>214</v>
      </c>
      <c r="L171" s="55">
        <v>255</v>
      </c>
    </row>
    <row r="172" spans="1:12" s="6" customFormat="1" ht="20.100000000000001" customHeight="1">
      <c r="A172" s="1"/>
      <c r="B172" s="350"/>
      <c r="C172" s="348">
        <v>12</v>
      </c>
      <c r="D172" s="62">
        <v>16</v>
      </c>
      <c r="E172" s="55">
        <v>157</v>
      </c>
      <c r="F172" s="58">
        <v>0</v>
      </c>
      <c r="G172" s="56">
        <f t="shared" si="7"/>
        <v>132</v>
      </c>
      <c r="H172" s="21">
        <v>859</v>
      </c>
      <c r="I172" s="62">
        <v>526</v>
      </c>
      <c r="J172" s="21">
        <v>6</v>
      </c>
      <c r="K172" s="62">
        <v>208</v>
      </c>
      <c r="L172" s="55">
        <v>272</v>
      </c>
    </row>
    <row r="173" spans="1:12" s="6" customFormat="1" ht="20.100000000000001" customHeight="1">
      <c r="A173" s="20">
        <v>2024</v>
      </c>
      <c r="B173" s="346" t="s">
        <v>61</v>
      </c>
      <c r="C173" s="347">
        <v>1</v>
      </c>
      <c r="D173" s="364">
        <v>11</v>
      </c>
      <c r="E173" s="54">
        <v>234</v>
      </c>
      <c r="F173" s="60">
        <v>0</v>
      </c>
      <c r="G173" s="55">
        <f t="shared" si="7"/>
        <v>223</v>
      </c>
      <c r="H173" s="59">
        <v>881</v>
      </c>
      <c r="I173" s="364">
        <v>492</v>
      </c>
      <c r="J173" s="59">
        <v>6</v>
      </c>
      <c r="K173" s="364">
        <v>262</v>
      </c>
      <c r="L173" s="54">
        <v>203</v>
      </c>
    </row>
    <row r="174" spans="1:12" s="6" customFormat="1" ht="20.100000000000001" customHeight="1">
      <c r="A174" s="1"/>
      <c r="B174" s="350"/>
      <c r="C174" s="348">
        <v>2</v>
      </c>
      <c r="D174" s="62">
        <v>13</v>
      </c>
      <c r="E174" s="55">
        <v>290</v>
      </c>
      <c r="F174" s="58">
        <v>0</v>
      </c>
      <c r="G174" s="55">
        <f>H173+D174+E174-F174-H174</f>
        <v>263</v>
      </c>
      <c r="H174" s="21">
        <v>921</v>
      </c>
      <c r="I174" s="62">
        <v>438</v>
      </c>
      <c r="J174" s="21">
        <v>12</v>
      </c>
      <c r="K174" s="62">
        <v>139</v>
      </c>
      <c r="L174" s="55">
        <v>241</v>
      </c>
    </row>
    <row r="175" spans="1:12" s="6" customFormat="1" ht="20.100000000000001" customHeight="1">
      <c r="A175" s="1"/>
      <c r="B175" s="350"/>
      <c r="C175" s="348">
        <v>3</v>
      </c>
      <c r="D175" s="62">
        <v>10</v>
      </c>
      <c r="E175" s="55">
        <v>335</v>
      </c>
      <c r="F175" s="58">
        <v>0</v>
      </c>
      <c r="G175" s="55">
        <f>H174+D175+E175-F175-H175</f>
        <v>343</v>
      </c>
      <c r="H175" s="21">
        <v>923</v>
      </c>
      <c r="I175" s="62">
        <v>352</v>
      </c>
      <c r="J175" s="21">
        <v>20</v>
      </c>
      <c r="K175" s="62">
        <v>143</v>
      </c>
      <c r="L175" s="55">
        <v>284</v>
      </c>
    </row>
    <row r="176" spans="1:12" s="6" customFormat="1" ht="20.100000000000001" customHeight="1">
      <c r="A176" s="1"/>
      <c r="B176" s="350"/>
      <c r="C176" s="348">
        <v>4</v>
      </c>
      <c r="D176" s="62">
        <v>8</v>
      </c>
      <c r="E176" s="58" t="s">
        <v>87</v>
      </c>
      <c r="F176" s="58">
        <v>0</v>
      </c>
      <c r="G176" s="55">
        <f>H175+D176-F176-H176</f>
        <v>22</v>
      </c>
      <c r="H176" s="21">
        <v>909</v>
      </c>
      <c r="I176" s="62">
        <v>557</v>
      </c>
      <c r="J176" s="21">
        <v>13</v>
      </c>
      <c r="K176" s="62">
        <v>220</v>
      </c>
      <c r="L176" s="55">
        <v>262</v>
      </c>
    </row>
    <row r="177" spans="1:12" s="6" customFormat="1" ht="20.100000000000001" customHeight="1">
      <c r="A177" s="1"/>
      <c r="B177" s="350"/>
      <c r="C177" s="348">
        <v>5</v>
      </c>
      <c r="D177" s="62">
        <v>11</v>
      </c>
      <c r="E177" s="55">
        <v>366</v>
      </c>
      <c r="F177" s="58">
        <v>0</v>
      </c>
      <c r="G177" s="55">
        <f>H176+D177+E177-F177-H177</f>
        <v>426</v>
      </c>
      <c r="H177" s="21">
        <v>860</v>
      </c>
      <c r="I177" s="62">
        <v>545</v>
      </c>
      <c r="J177" s="21">
        <v>4</v>
      </c>
      <c r="K177" s="62">
        <v>212</v>
      </c>
      <c r="L177" s="55">
        <v>322</v>
      </c>
    </row>
    <row r="178" spans="1:12" s="6" customFormat="1" ht="20.100000000000001" customHeight="1">
      <c r="A178" s="1"/>
      <c r="B178" s="350"/>
      <c r="C178" s="348">
        <v>6</v>
      </c>
      <c r="D178" s="62">
        <v>10</v>
      </c>
      <c r="E178" s="55">
        <v>196</v>
      </c>
      <c r="F178" s="58">
        <v>0</v>
      </c>
      <c r="G178" s="55">
        <f>H177+D178+E178-F178-H178</f>
        <v>177</v>
      </c>
      <c r="H178" s="21">
        <v>889</v>
      </c>
      <c r="I178" s="62">
        <v>351</v>
      </c>
      <c r="J178" s="21">
        <v>25</v>
      </c>
      <c r="K178" s="62">
        <v>213</v>
      </c>
      <c r="L178" s="55">
        <v>247</v>
      </c>
    </row>
    <row r="179" spans="1:12" s="6" customFormat="1" ht="20.100000000000001" customHeight="1">
      <c r="A179" s="1"/>
      <c r="B179" s="350"/>
      <c r="C179" s="348">
        <v>7</v>
      </c>
      <c r="D179" s="62">
        <v>15</v>
      </c>
      <c r="E179" s="55">
        <v>352</v>
      </c>
      <c r="F179" s="58">
        <v>0</v>
      </c>
      <c r="G179" s="55">
        <f>H178+D179+E179-F179-H179</f>
        <v>512</v>
      </c>
      <c r="H179" s="55">
        <v>744</v>
      </c>
      <c r="I179" s="62">
        <v>746</v>
      </c>
      <c r="J179" s="21">
        <v>7</v>
      </c>
      <c r="K179" s="55">
        <v>225</v>
      </c>
      <c r="L179" s="55">
        <v>249</v>
      </c>
    </row>
    <row r="180" spans="1:12" s="6" customFormat="1" ht="20.100000000000001" customHeight="1">
      <c r="A180" s="1"/>
      <c r="B180" s="350"/>
      <c r="C180" s="348">
        <v>8</v>
      </c>
      <c r="D180" s="55">
        <v>12</v>
      </c>
      <c r="E180" s="55">
        <v>170</v>
      </c>
      <c r="F180" s="58">
        <v>0</v>
      </c>
      <c r="G180" s="55">
        <f t="shared" ref="G180:G185" si="8">H179+D180+E180-F180-H180</f>
        <v>121</v>
      </c>
      <c r="H180" s="55">
        <v>805</v>
      </c>
      <c r="I180" s="62">
        <v>507</v>
      </c>
      <c r="J180" s="21">
        <v>26</v>
      </c>
      <c r="K180" s="55">
        <v>164</v>
      </c>
      <c r="L180" s="55">
        <v>210</v>
      </c>
    </row>
    <row r="181" spans="1:12" s="6" customFormat="1" ht="20.100000000000001" customHeight="1">
      <c r="A181" s="1"/>
      <c r="B181" s="350"/>
      <c r="C181" s="348">
        <v>9</v>
      </c>
      <c r="D181" s="55">
        <v>14</v>
      </c>
      <c r="E181" s="55">
        <v>226</v>
      </c>
      <c r="F181" s="58">
        <v>0</v>
      </c>
      <c r="G181" s="55">
        <f t="shared" si="8"/>
        <v>226</v>
      </c>
      <c r="H181" s="55">
        <v>819</v>
      </c>
      <c r="I181" s="62">
        <v>516</v>
      </c>
      <c r="J181" s="21">
        <v>3</v>
      </c>
      <c r="K181" s="55">
        <v>213</v>
      </c>
      <c r="L181" s="55">
        <v>245</v>
      </c>
    </row>
    <row r="182" spans="1:12" s="6" customFormat="1" ht="20.100000000000001" customHeight="1">
      <c r="A182" s="659"/>
      <c r="B182" s="660"/>
      <c r="C182" s="660">
        <v>10</v>
      </c>
      <c r="D182" s="62">
        <v>8</v>
      </c>
      <c r="E182" s="661">
        <v>158</v>
      </c>
      <c r="F182" s="662">
        <v>0</v>
      </c>
      <c r="G182" s="661">
        <f t="shared" si="8"/>
        <v>82</v>
      </c>
      <c r="H182" s="21">
        <v>903</v>
      </c>
      <c r="I182" s="62">
        <v>488</v>
      </c>
      <c r="J182" s="21">
        <v>31</v>
      </c>
      <c r="K182" s="661">
        <v>184</v>
      </c>
      <c r="L182" s="661">
        <v>253</v>
      </c>
    </row>
    <row r="183" spans="1:12" s="6" customFormat="1" ht="20.100000000000001" customHeight="1">
      <c r="A183" s="659"/>
      <c r="B183" s="660"/>
      <c r="C183" s="348">
        <v>11</v>
      </c>
      <c r="D183" s="62">
        <v>10</v>
      </c>
      <c r="E183" s="661">
        <v>284</v>
      </c>
      <c r="F183" s="662">
        <v>0</v>
      </c>
      <c r="G183" s="661">
        <f t="shared" si="8"/>
        <v>290</v>
      </c>
      <c r="H183" s="21">
        <v>907</v>
      </c>
      <c r="I183" s="62">
        <v>702</v>
      </c>
      <c r="J183" s="21">
        <v>18</v>
      </c>
      <c r="K183" s="62">
        <v>183</v>
      </c>
      <c r="L183" s="661">
        <v>251</v>
      </c>
    </row>
    <row r="184" spans="1:12" s="6" customFormat="1" ht="20.100000000000001" customHeight="1">
      <c r="A184" s="659"/>
      <c r="B184" s="660"/>
      <c r="C184" s="348">
        <v>12</v>
      </c>
      <c r="D184" s="62">
        <v>9</v>
      </c>
      <c r="E184" s="661">
        <v>151</v>
      </c>
      <c r="F184" s="662">
        <v>0</v>
      </c>
      <c r="G184" s="56">
        <f t="shared" si="8"/>
        <v>196</v>
      </c>
      <c r="H184" s="21">
        <v>871</v>
      </c>
      <c r="I184" s="62">
        <v>557</v>
      </c>
      <c r="J184" s="21">
        <v>14</v>
      </c>
      <c r="K184" s="62">
        <v>147</v>
      </c>
      <c r="L184" s="661">
        <v>237</v>
      </c>
    </row>
    <row r="185" spans="1:12" s="6" customFormat="1" ht="20.100000000000001" customHeight="1" thickBot="1">
      <c r="A185" s="528">
        <v>2025</v>
      </c>
      <c r="B185" s="529" t="s">
        <v>61</v>
      </c>
      <c r="C185" s="663">
        <v>1</v>
      </c>
      <c r="D185" s="664">
        <v>13</v>
      </c>
      <c r="E185" s="665">
        <v>206</v>
      </c>
      <c r="F185" s="666">
        <v>0</v>
      </c>
      <c r="G185" s="524">
        <f t="shared" si="8"/>
        <v>276</v>
      </c>
      <c r="H185" s="667">
        <v>814</v>
      </c>
      <c r="I185" s="664">
        <v>513</v>
      </c>
      <c r="J185" s="667">
        <v>20</v>
      </c>
      <c r="K185" s="664">
        <v>205</v>
      </c>
      <c r="L185" s="665">
        <v>161</v>
      </c>
    </row>
    <row r="186" spans="1:12" ht="15" customHeight="1">
      <c r="A186" s="22"/>
      <c r="B186" s="350"/>
      <c r="C186" s="350"/>
      <c r="D186" s="55"/>
      <c r="E186" s="55"/>
      <c r="F186" s="58"/>
      <c r="G186" s="55"/>
      <c r="H186" s="55"/>
      <c r="I186" s="55"/>
      <c r="J186" s="55"/>
      <c r="K186" s="55"/>
      <c r="L186" s="55"/>
    </row>
    <row r="187" spans="1:12" ht="15" customHeight="1">
      <c r="A187" s="22" t="s">
        <v>472</v>
      </c>
      <c r="B187" s="354"/>
      <c r="C187" s="354"/>
      <c r="D187" s="22"/>
      <c r="E187" s="22"/>
      <c r="F187" s="22"/>
      <c r="G187" s="22"/>
      <c r="H187" s="22"/>
      <c r="I187" s="22"/>
      <c r="J187" s="22"/>
      <c r="K187" s="22"/>
      <c r="L187" s="22"/>
    </row>
    <row r="188" spans="1:12" ht="15" customHeight="1">
      <c r="A188" s="22" t="s">
        <v>372</v>
      </c>
      <c r="B188" s="355"/>
      <c r="C188" s="355"/>
      <c r="D188" s="23"/>
      <c r="E188" s="23"/>
      <c r="F188" s="23"/>
      <c r="G188" s="23"/>
      <c r="H188" s="23"/>
      <c r="I188" s="23"/>
      <c r="J188" s="78"/>
      <c r="K188" s="23"/>
      <c r="L188" s="23"/>
    </row>
    <row r="189" spans="1:12" ht="15" customHeight="1">
      <c r="A189" s="22" t="s">
        <v>373</v>
      </c>
      <c r="B189" s="354"/>
      <c r="C189" s="354"/>
      <c r="D189" s="22"/>
      <c r="E189" s="22"/>
      <c r="F189" s="22"/>
      <c r="G189" s="22"/>
      <c r="H189" s="22"/>
      <c r="I189" s="22"/>
      <c r="J189" s="22"/>
      <c r="K189" s="22"/>
      <c r="L189" s="22"/>
    </row>
    <row r="190" spans="1:12" ht="15" customHeight="1">
      <c r="A190" s="22" t="s">
        <v>473</v>
      </c>
      <c r="B190" s="354"/>
      <c r="C190" s="354"/>
      <c r="D190" s="22"/>
      <c r="E190" s="22"/>
      <c r="F190" s="22"/>
      <c r="G190" s="22"/>
      <c r="H190" s="22"/>
      <c r="I190" s="22"/>
      <c r="J190" s="22"/>
      <c r="K190" s="22"/>
      <c r="L190" s="22"/>
    </row>
    <row r="191" spans="1:12" ht="15" customHeight="1">
      <c r="A191" s="22" t="s">
        <v>474</v>
      </c>
      <c r="B191" s="354"/>
      <c r="C191" s="354"/>
      <c r="D191" s="22"/>
      <c r="E191" s="22"/>
      <c r="F191" s="22"/>
      <c r="G191" s="22"/>
      <c r="H191" s="22"/>
      <c r="I191" s="22"/>
      <c r="J191" s="22"/>
      <c r="K191" s="22"/>
      <c r="L191" s="22"/>
    </row>
    <row r="192" spans="1:12" ht="15" customHeight="1">
      <c r="A192" s="22" t="s">
        <v>374</v>
      </c>
      <c r="B192" s="354"/>
      <c r="C192" s="354"/>
      <c r="D192" s="22"/>
      <c r="E192" s="22"/>
      <c r="F192" s="22"/>
      <c r="G192" s="22"/>
      <c r="H192" s="22"/>
      <c r="I192" s="22"/>
      <c r="J192" s="22"/>
      <c r="K192" s="22"/>
      <c r="L192" s="22"/>
    </row>
    <row r="193" spans="1:12" ht="15" customHeight="1">
      <c r="A193" s="22" t="s">
        <v>375</v>
      </c>
      <c r="B193" s="354"/>
      <c r="C193" s="354"/>
      <c r="D193" s="22"/>
      <c r="E193" s="22"/>
      <c r="F193" s="22"/>
      <c r="G193" s="22"/>
      <c r="H193" s="22"/>
      <c r="I193" s="22"/>
      <c r="J193" s="22"/>
      <c r="K193" s="22"/>
      <c r="L193" s="22"/>
    </row>
    <row r="194" spans="1:12" ht="15" customHeight="1">
      <c r="A194" s="1"/>
      <c r="B194" s="350"/>
      <c r="C194" s="350"/>
      <c r="D194" s="1"/>
      <c r="E194" s="1"/>
      <c r="F194" s="1"/>
      <c r="G194" s="1"/>
      <c r="H194" s="1"/>
      <c r="I194" s="1"/>
      <c r="J194" s="1"/>
      <c r="K194" s="1"/>
      <c r="L194" s="1"/>
    </row>
    <row r="195" spans="1:12" ht="15" customHeight="1">
      <c r="A195" s="1"/>
      <c r="B195" s="350"/>
      <c r="C195" s="350"/>
      <c r="D195" s="1"/>
      <c r="E195" s="1"/>
      <c r="F195" s="1"/>
      <c r="G195" s="1"/>
      <c r="H195" s="1"/>
      <c r="I195" s="1"/>
      <c r="J195" s="1"/>
      <c r="K195" s="1"/>
      <c r="L195" s="1"/>
    </row>
    <row r="196" spans="1:12">
      <c r="A196" s="24"/>
      <c r="B196" s="356"/>
      <c r="C196" s="356"/>
      <c r="D196" s="24"/>
      <c r="E196" s="24"/>
      <c r="F196" s="24"/>
      <c r="G196" s="24"/>
      <c r="H196" s="24"/>
      <c r="I196" s="24"/>
      <c r="J196" s="24"/>
      <c r="K196" s="24"/>
      <c r="L196" s="24"/>
    </row>
  </sheetData>
  <sheetProtection algorithmName="SHA-512" hashValue="wUVMqKVJ5YshcVSyUpeSCWhygR/LctTd6wFgKPIEa6N8O4mQdZAU41wOV3kfyw0rNnHrXfa2Tyd254cW55XphA==" saltValue="TLdKlupByfIj/x++aXSfCw==" spinCount="100000" sheet="1" objects="1" scenarios="1" formatRows="0"/>
  <mergeCells count="4">
    <mergeCell ref="K4:L4"/>
    <mergeCell ref="D4:H4"/>
    <mergeCell ref="I4:J4"/>
    <mergeCell ref="A4:C6"/>
  </mergeCells>
  <phoneticPr fontId="4"/>
  <printOptions horizontalCentered="1"/>
  <pageMargins left="0.19685039370078741" right="0.19685039370078741" top="0.59055118110236227" bottom="0.59055118110236227" header="0.31496062992125984" footer="0.31496062992125984"/>
  <pageSetup paperSize="9" orientation="portrait" r:id="rId1"/>
  <headerFooter scaleWithDoc="0" alignWithMargins="0">
    <firstHeader>&amp;L&amp;"ＭＳ Ｐゴシック,太字"&amp;14-資料・国内-</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166"/>
  <sheetViews>
    <sheetView showGridLines="0" zoomScaleNormal="100" zoomScaleSheetLayoutView="110" workbookViewId="0">
      <pane ySplit="5" topLeftCell="A142" activePane="bottomLeft" state="frozen"/>
      <selection pane="bottomLeft" activeCell="E170" sqref="E170"/>
    </sheetView>
  </sheetViews>
  <sheetFormatPr defaultRowHeight="13.5"/>
  <cols>
    <col min="1" max="1" width="8.625" customWidth="1"/>
    <col min="2" max="2" width="2.625" style="381" customWidth="1"/>
    <col min="3" max="3" width="4.625" customWidth="1"/>
    <col min="4" max="9" width="12.625" customWidth="1"/>
  </cols>
  <sheetData>
    <row r="1" spans="1:9" ht="24.95" customHeight="1">
      <c r="A1" s="200" t="s">
        <v>385</v>
      </c>
      <c r="B1" s="40"/>
      <c r="C1" s="6"/>
      <c r="D1" s="6"/>
      <c r="E1" s="6"/>
      <c r="F1" s="6"/>
      <c r="G1" s="6"/>
      <c r="H1" s="2"/>
      <c r="I1" s="6"/>
    </row>
    <row r="2" spans="1:9" ht="24.95" customHeight="1">
      <c r="A2" s="201" t="s">
        <v>386</v>
      </c>
      <c r="B2" s="40"/>
      <c r="C2" s="5"/>
      <c r="D2" s="6"/>
      <c r="E2" s="6"/>
      <c r="F2" s="6"/>
      <c r="G2" s="64"/>
      <c r="H2" s="582" t="s">
        <v>254</v>
      </c>
      <c r="I2" s="582"/>
    </row>
    <row r="3" spans="1:9" ht="15" customHeight="1" thickBot="1">
      <c r="A3" s="6"/>
      <c r="B3" s="40"/>
      <c r="C3" s="5"/>
      <c r="D3" s="6"/>
      <c r="E3" s="6"/>
      <c r="F3" s="6"/>
      <c r="G3" s="64"/>
      <c r="H3" s="583"/>
      <c r="I3" s="583"/>
    </row>
    <row r="4" spans="1:9" s="18" customFormat="1" ht="30" customHeight="1">
      <c r="A4" s="567" t="s">
        <v>448</v>
      </c>
      <c r="B4" s="567"/>
      <c r="C4" s="546"/>
      <c r="D4" s="584" t="s">
        <v>384</v>
      </c>
      <c r="E4" s="585"/>
      <c r="F4" s="585"/>
      <c r="G4" s="585"/>
      <c r="H4" s="585"/>
      <c r="I4" s="585"/>
    </row>
    <row r="5" spans="1:9" s="18" customFormat="1" ht="50.1" customHeight="1" thickBot="1">
      <c r="A5" s="581"/>
      <c r="B5" s="581"/>
      <c r="C5" s="547"/>
      <c r="D5" s="382" t="s">
        <v>74</v>
      </c>
      <c r="E5" s="385" t="s">
        <v>389</v>
      </c>
      <c r="F5" s="383" t="s">
        <v>75</v>
      </c>
      <c r="G5" s="383" t="s">
        <v>76</v>
      </c>
      <c r="H5" s="383" t="s">
        <v>77</v>
      </c>
      <c r="I5" s="384" t="s">
        <v>32</v>
      </c>
    </row>
    <row r="6" spans="1:9" s="18" customFormat="1" ht="20.100000000000001" customHeight="1">
      <c r="A6" s="337"/>
      <c r="B6" s="218"/>
      <c r="C6" s="386"/>
      <c r="D6" s="387"/>
      <c r="E6" s="206"/>
      <c r="F6" s="206"/>
      <c r="G6" s="206"/>
      <c r="H6" s="206"/>
      <c r="I6" s="206"/>
    </row>
    <row r="7" spans="1:9" s="18" customFormat="1" ht="20.100000000000001" hidden="1" customHeight="1">
      <c r="A7" s="6">
        <v>2003</v>
      </c>
      <c r="B7" s="40"/>
      <c r="C7" s="7"/>
      <c r="D7" s="14">
        <v>4791</v>
      </c>
      <c r="E7" s="49">
        <v>13</v>
      </c>
      <c r="F7" s="49">
        <v>343</v>
      </c>
      <c r="G7" s="49">
        <v>2865</v>
      </c>
      <c r="H7" s="49">
        <v>1038</v>
      </c>
      <c r="I7" s="49">
        <v>533</v>
      </c>
    </row>
    <row r="8" spans="1:9" s="18" customFormat="1" ht="20.100000000000001" hidden="1" customHeight="1">
      <c r="A8" s="6">
        <v>2004</v>
      </c>
      <c r="B8" s="40"/>
      <c r="C8" s="7"/>
      <c r="D8" s="14">
        <v>4387</v>
      </c>
      <c r="E8" s="49">
        <v>2</v>
      </c>
      <c r="F8" s="49">
        <v>471</v>
      </c>
      <c r="G8" s="49">
        <v>2389</v>
      </c>
      <c r="H8" s="49">
        <v>948</v>
      </c>
      <c r="I8" s="49">
        <v>581</v>
      </c>
    </row>
    <row r="9" spans="1:9" s="18" customFormat="1" ht="20.100000000000001" hidden="1" customHeight="1">
      <c r="A9" s="6">
        <v>2005</v>
      </c>
      <c r="B9" s="40"/>
      <c r="C9" s="7"/>
      <c r="D9" s="14">
        <v>2508</v>
      </c>
      <c r="E9" s="11">
        <v>8</v>
      </c>
      <c r="F9" s="49">
        <v>337</v>
      </c>
      <c r="G9" s="49">
        <v>834</v>
      </c>
      <c r="H9" s="49">
        <v>799</v>
      </c>
      <c r="I9" s="49">
        <v>527</v>
      </c>
    </row>
    <row r="10" spans="1:9" s="18" customFormat="1" ht="20.100000000000001" hidden="1" customHeight="1">
      <c r="A10" s="6">
        <v>2006</v>
      </c>
      <c r="B10" s="40"/>
      <c r="C10" s="7"/>
      <c r="D10" s="14">
        <v>1956</v>
      </c>
      <c r="E10" s="11">
        <v>4</v>
      </c>
      <c r="F10" s="49">
        <v>240</v>
      </c>
      <c r="G10" s="49">
        <v>531</v>
      </c>
      <c r="H10" s="49">
        <v>653</v>
      </c>
      <c r="I10" s="49">
        <v>523</v>
      </c>
    </row>
    <row r="11" spans="1:9" s="18" customFormat="1" ht="20.100000000000001" hidden="1" customHeight="1">
      <c r="A11" s="6">
        <v>2007</v>
      </c>
      <c r="B11" s="40"/>
      <c r="C11" s="7"/>
      <c r="D11" s="14">
        <v>1747</v>
      </c>
      <c r="E11" s="11">
        <v>5</v>
      </c>
      <c r="F11" s="49">
        <v>259</v>
      </c>
      <c r="G11" s="49">
        <v>495</v>
      </c>
      <c r="H11" s="49">
        <v>514</v>
      </c>
      <c r="I11" s="49">
        <v>474</v>
      </c>
    </row>
    <row r="12" spans="1:9" s="18" customFormat="1" ht="20.100000000000001" hidden="1" customHeight="1">
      <c r="A12" s="6">
        <v>2008</v>
      </c>
      <c r="B12" s="351"/>
      <c r="C12" s="380"/>
      <c r="D12" s="39">
        <v>1588</v>
      </c>
      <c r="E12" s="36">
        <v>4</v>
      </c>
      <c r="F12" s="36">
        <v>289</v>
      </c>
      <c r="G12" s="36">
        <v>421</v>
      </c>
      <c r="H12" s="36">
        <v>368</v>
      </c>
      <c r="I12" s="36">
        <v>503</v>
      </c>
    </row>
    <row r="13" spans="1:9" s="18" customFormat="1" ht="20.100000000000001" hidden="1" customHeight="1">
      <c r="A13" s="6">
        <v>2009</v>
      </c>
      <c r="B13" s="351"/>
      <c r="C13" s="380"/>
      <c r="D13" s="39">
        <v>1152</v>
      </c>
      <c r="E13" s="36">
        <v>1</v>
      </c>
      <c r="F13" s="36">
        <v>243</v>
      </c>
      <c r="G13" s="36">
        <v>392</v>
      </c>
      <c r="H13" s="36">
        <v>251</v>
      </c>
      <c r="I13" s="36">
        <v>262</v>
      </c>
    </row>
    <row r="14" spans="1:9" s="18" customFormat="1" ht="20.100000000000001" hidden="1" customHeight="1">
      <c r="A14" s="6">
        <v>2010</v>
      </c>
      <c r="B14" s="40"/>
      <c r="C14" s="7"/>
      <c r="D14" s="39">
        <v>882</v>
      </c>
      <c r="E14" s="36">
        <v>1</v>
      </c>
      <c r="F14" s="36">
        <v>179</v>
      </c>
      <c r="G14" s="36">
        <v>316</v>
      </c>
      <c r="H14" s="36">
        <v>86</v>
      </c>
      <c r="I14" s="36">
        <v>300</v>
      </c>
    </row>
    <row r="15" spans="1:9" s="18" customFormat="1" ht="20.100000000000001" hidden="1" customHeight="1">
      <c r="A15" s="6">
        <v>2011</v>
      </c>
      <c r="B15" s="40"/>
      <c r="C15" s="7"/>
      <c r="D15" s="39">
        <v>731</v>
      </c>
      <c r="E15" s="36">
        <v>1</v>
      </c>
      <c r="F15" s="36">
        <v>188</v>
      </c>
      <c r="G15" s="36">
        <v>249</v>
      </c>
      <c r="H15" s="36">
        <v>89</v>
      </c>
      <c r="I15" s="36">
        <v>204</v>
      </c>
    </row>
    <row r="16" spans="1:9" s="18" customFormat="1" ht="20.100000000000001" hidden="1" customHeight="1">
      <c r="A16" s="6">
        <v>2012</v>
      </c>
      <c r="B16" s="40"/>
      <c r="C16" s="7"/>
      <c r="D16" s="39">
        <v>506</v>
      </c>
      <c r="E16" s="11">
        <v>0</v>
      </c>
      <c r="F16" s="36">
        <v>109</v>
      </c>
      <c r="G16" s="36">
        <v>202</v>
      </c>
      <c r="H16" s="36">
        <v>73</v>
      </c>
      <c r="I16" s="36">
        <v>82</v>
      </c>
    </row>
    <row r="17" spans="1:9" s="18" customFormat="1" ht="20.100000000000001" hidden="1" customHeight="1">
      <c r="A17" s="6">
        <v>2013</v>
      </c>
      <c r="B17" s="40"/>
      <c r="C17" s="7"/>
      <c r="D17" s="39">
        <v>409</v>
      </c>
      <c r="E17" s="11">
        <v>0</v>
      </c>
      <c r="F17" s="36">
        <v>109</v>
      </c>
      <c r="G17" s="36">
        <v>105</v>
      </c>
      <c r="H17" s="36">
        <v>57</v>
      </c>
      <c r="I17" s="36">
        <v>138</v>
      </c>
    </row>
    <row r="18" spans="1:9" s="18" customFormat="1" ht="20.100000000000001" hidden="1" customHeight="1">
      <c r="A18" s="6">
        <v>2014</v>
      </c>
      <c r="B18" s="40"/>
      <c r="C18" s="7"/>
      <c r="D18" s="39">
        <v>446</v>
      </c>
      <c r="E18" s="11">
        <v>0</v>
      </c>
      <c r="F18" s="36">
        <v>114</v>
      </c>
      <c r="G18" s="36">
        <v>116</v>
      </c>
      <c r="H18" s="36">
        <v>62</v>
      </c>
      <c r="I18" s="36">
        <v>155</v>
      </c>
    </row>
    <row r="19" spans="1:9" s="18" customFormat="1" ht="20.100000000000001" customHeight="1">
      <c r="A19" s="6">
        <v>2015</v>
      </c>
      <c r="B19" s="40"/>
      <c r="C19" s="7"/>
      <c r="D19" s="39">
        <v>378</v>
      </c>
      <c r="E19" s="11">
        <v>0</v>
      </c>
      <c r="F19" s="36">
        <v>146</v>
      </c>
      <c r="G19" s="36">
        <v>86</v>
      </c>
      <c r="H19" s="36">
        <v>36</v>
      </c>
      <c r="I19" s="36">
        <v>110</v>
      </c>
    </row>
    <row r="20" spans="1:9" s="18" customFormat="1" ht="20.100000000000001" customHeight="1">
      <c r="A20" s="6">
        <v>2016</v>
      </c>
      <c r="B20" s="351"/>
      <c r="C20" s="160"/>
      <c r="D20" s="39">
        <v>317</v>
      </c>
      <c r="E20" s="11">
        <v>0</v>
      </c>
      <c r="F20" s="36">
        <v>98</v>
      </c>
      <c r="G20" s="36">
        <v>103</v>
      </c>
      <c r="H20" s="36">
        <v>38</v>
      </c>
      <c r="I20" s="36">
        <v>78</v>
      </c>
    </row>
    <row r="21" spans="1:9" s="18" customFormat="1" ht="20.100000000000001" customHeight="1">
      <c r="A21" s="6">
        <v>2017</v>
      </c>
      <c r="B21" s="351"/>
      <c r="C21" s="160"/>
      <c r="D21" s="39">
        <v>339</v>
      </c>
      <c r="E21" s="36">
        <v>0</v>
      </c>
      <c r="F21" s="36">
        <v>107</v>
      </c>
      <c r="G21" s="36">
        <v>95</v>
      </c>
      <c r="H21" s="36">
        <v>53</v>
      </c>
      <c r="I21" s="36">
        <v>84</v>
      </c>
    </row>
    <row r="22" spans="1:9" s="18" customFormat="1" ht="20.100000000000001" customHeight="1">
      <c r="A22" s="6">
        <v>2018</v>
      </c>
      <c r="B22" s="351"/>
      <c r="C22" s="160"/>
      <c r="D22" s="39">
        <v>339</v>
      </c>
      <c r="E22" s="36">
        <v>0</v>
      </c>
      <c r="F22" s="36">
        <v>106</v>
      </c>
      <c r="G22" s="36">
        <v>104</v>
      </c>
      <c r="H22" s="36">
        <v>65</v>
      </c>
      <c r="I22" s="36">
        <v>63</v>
      </c>
    </row>
    <row r="23" spans="1:9" s="18" customFormat="1" ht="20.100000000000001" customHeight="1">
      <c r="A23" s="6">
        <v>2019</v>
      </c>
      <c r="B23" s="351"/>
      <c r="C23" s="160"/>
      <c r="D23" s="39">
        <v>269</v>
      </c>
      <c r="E23" s="36">
        <v>1</v>
      </c>
      <c r="F23" s="36">
        <v>102</v>
      </c>
      <c r="G23" s="36">
        <v>46</v>
      </c>
      <c r="H23" s="36">
        <v>30</v>
      </c>
      <c r="I23" s="36">
        <v>90</v>
      </c>
    </row>
    <row r="24" spans="1:9" s="18" customFormat="1" ht="20.100000000000001" customHeight="1">
      <c r="A24" s="6">
        <v>2020</v>
      </c>
      <c r="B24" s="351"/>
      <c r="C24" s="160"/>
      <c r="D24" s="39">
        <v>203</v>
      </c>
      <c r="E24" s="36">
        <v>1</v>
      </c>
      <c r="F24" s="36">
        <v>51</v>
      </c>
      <c r="G24" s="36">
        <v>76</v>
      </c>
      <c r="H24" s="36">
        <v>4</v>
      </c>
      <c r="I24" s="36">
        <v>71</v>
      </c>
    </row>
    <row r="25" spans="1:9" s="18" customFormat="1" ht="20.100000000000001" customHeight="1">
      <c r="A25" s="6">
        <v>2021</v>
      </c>
      <c r="B25" s="351"/>
      <c r="C25" s="160"/>
      <c r="D25" s="36">
        <v>160</v>
      </c>
      <c r="E25" s="36">
        <v>0</v>
      </c>
      <c r="F25" s="36">
        <v>39</v>
      </c>
      <c r="G25" s="36">
        <v>52</v>
      </c>
      <c r="H25" s="36">
        <v>10</v>
      </c>
      <c r="I25" s="36">
        <v>59</v>
      </c>
    </row>
    <row r="26" spans="1:9" s="18" customFormat="1" ht="20.100000000000001" customHeight="1">
      <c r="A26" s="6">
        <v>2022</v>
      </c>
      <c r="B26" s="351"/>
      <c r="C26" s="160"/>
      <c r="D26" s="36">
        <v>168</v>
      </c>
      <c r="E26" s="36">
        <v>0</v>
      </c>
      <c r="F26" s="36">
        <v>38</v>
      </c>
      <c r="G26" s="36">
        <v>50</v>
      </c>
      <c r="H26" s="36">
        <v>12</v>
      </c>
      <c r="I26" s="36">
        <v>68</v>
      </c>
    </row>
    <row r="27" spans="1:9" s="18" customFormat="1" ht="20.100000000000001" customHeight="1">
      <c r="A27" s="672">
        <v>2023</v>
      </c>
      <c r="B27" s="673"/>
      <c r="C27" s="160"/>
      <c r="D27" s="674">
        <v>154</v>
      </c>
      <c r="E27" s="674">
        <v>0</v>
      </c>
      <c r="F27" s="674">
        <v>43</v>
      </c>
      <c r="G27" s="674">
        <v>36</v>
      </c>
      <c r="H27" s="674">
        <v>18</v>
      </c>
      <c r="I27" s="674">
        <v>57</v>
      </c>
    </row>
    <row r="28" spans="1:9" s="18" customFormat="1" ht="20.100000000000001" customHeight="1">
      <c r="A28" s="16">
        <v>2024</v>
      </c>
      <c r="B28" s="378"/>
      <c r="C28" s="37"/>
      <c r="D28" s="66">
        <v>131</v>
      </c>
      <c r="E28" s="66">
        <v>0</v>
      </c>
      <c r="F28" s="66">
        <v>40</v>
      </c>
      <c r="G28" s="66">
        <v>35</v>
      </c>
      <c r="H28" s="66">
        <v>4</v>
      </c>
      <c r="I28" s="66">
        <v>52</v>
      </c>
    </row>
    <row r="29" spans="1:9" s="18" customFormat="1" ht="20.100000000000001" hidden="1" customHeight="1">
      <c r="A29" s="26">
        <v>2014</v>
      </c>
      <c r="B29" s="67" t="s">
        <v>118</v>
      </c>
      <c r="C29" s="376">
        <v>1</v>
      </c>
      <c r="D29" s="51">
        <v>30</v>
      </c>
      <c r="E29" s="53" t="s">
        <v>120</v>
      </c>
      <c r="F29" s="51">
        <v>9</v>
      </c>
      <c r="G29" s="51">
        <v>3</v>
      </c>
      <c r="H29" s="53">
        <v>2</v>
      </c>
      <c r="I29" s="51">
        <f>D29-F29-G29-H29</f>
        <v>16</v>
      </c>
    </row>
    <row r="30" spans="1:9" s="18" customFormat="1" ht="20.100000000000001" hidden="1" customHeight="1">
      <c r="A30" s="6"/>
      <c r="B30" s="351"/>
      <c r="C30" s="160">
        <v>2</v>
      </c>
      <c r="D30" s="49">
        <v>39</v>
      </c>
      <c r="E30" s="11" t="s">
        <v>31</v>
      </c>
      <c r="F30" s="49">
        <v>10</v>
      </c>
      <c r="G30" s="49">
        <v>4</v>
      </c>
      <c r="H30" s="11">
        <v>0</v>
      </c>
      <c r="I30" s="49">
        <f>D30-F30-G30-H30</f>
        <v>25</v>
      </c>
    </row>
    <row r="31" spans="1:9" s="18" customFormat="1" ht="20.100000000000001" hidden="1" customHeight="1">
      <c r="A31" s="6"/>
      <c r="B31" s="351"/>
      <c r="C31" s="160">
        <v>3</v>
      </c>
      <c r="D31" s="49">
        <v>35</v>
      </c>
      <c r="E31" s="11" t="s">
        <v>31</v>
      </c>
      <c r="F31" s="49">
        <v>14</v>
      </c>
      <c r="G31" s="49">
        <v>6</v>
      </c>
      <c r="H31" s="11">
        <v>6</v>
      </c>
      <c r="I31" s="49">
        <f t="shared" ref="I31:I37" si="0">D31-F31-G31-H31</f>
        <v>9</v>
      </c>
    </row>
    <row r="32" spans="1:9" s="18" customFormat="1" ht="20.100000000000001" hidden="1" customHeight="1">
      <c r="A32" s="6"/>
      <c r="B32" s="351"/>
      <c r="C32" s="160">
        <v>4</v>
      </c>
      <c r="D32" s="49">
        <v>42</v>
      </c>
      <c r="E32" s="11" t="s">
        <v>31</v>
      </c>
      <c r="F32" s="49">
        <v>7</v>
      </c>
      <c r="G32" s="49">
        <v>11</v>
      </c>
      <c r="H32" s="11">
        <v>7</v>
      </c>
      <c r="I32" s="49">
        <f t="shared" si="0"/>
        <v>17</v>
      </c>
    </row>
    <row r="33" spans="1:9" s="18" customFormat="1" ht="20.100000000000001" hidden="1" customHeight="1">
      <c r="A33" s="6"/>
      <c r="B33" s="351"/>
      <c r="C33" s="160">
        <v>5</v>
      </c>
      <c r="D33" s="49">
        <v>41</v>
      </c>
      <c r="E33" s="11" t="s">
        <v>31</v>
      </c>
      <c r="F33" s="49">
        <v>9</v>
      </c>
      <c r="G33" s="49">
        <v>17</v>
      </c>
      <c r="H33" s="11">
        <v>5</v>
      </c>
      <c r="I33" s="49">
        <f t="shared" si="0"/>
        <v>10</v>
      </c>
    </row>
    <row r="34" spans="1:9" s="18" customFormat="1" ht="20.100000000000001" hidden="1" customHeight="1">
      <c r="A34" s="6"/>
      <c r="B34" s="351"/>
      <c r="C34" s="160">
        <v>6</v>
      </c>
      <c r="D34" s="49">
        <v>45</v>
      </c>
      <c r="E34" s="11" t="s">
        <v>31</v>
      </c>
      <c r="F34" s="49">
        <v>13</v>
      </c>
      <c r="G34" s="49">
        <v>12</v>
      </c>
      <c r="H34" s="11">
        <v>5</v>
      </c>
      <c r="I34" s="49">
        <f t="shared" si="0"/>
        <v>15</v>
      </c>
    </row>
    <row r="35" spans="1:9" s="18" customFormat="1" ht="20.100000000000001" hidden="1" customHeight="1">
      <c r="A35" s="6"/>
      <c r="B35" s="351"/>
      <c r="C35" s="160">
        <v>7</v>
      </c>
      <c r="D35" s="49">
        <v>39</v>
      </c>
      <c r="E35" s="11" t="s">
        <v>31</v>
      </c>
      <c r="F35" s="49">
        <v>13</v>
      </c>
      <c r="G35" s="49">
        <v>8</v>
      </c>
      <c r="H35" s="11">
        <v>8</v>
      </c>
      <c r="I35" s="49">
        <f t="shared" si="0"/>
        <v>10</v>
      </c>
    </row>
    <row r="36" spans="1:9" s="18" customFormat="1" ht="20.100000000000001" hidden="1" customHeight="1">
      <c r="A36" s="6"/>
      <c r="B36" s="351"/>
      <c r="C36" s="160">
        <v>8</v>
      </c>
      <c r="D36" s="49">
        <v>24</v>
      </c>
      <c r="E36" s="11" t="s">
        <v>31</v>
      </c>
      <c r="F36" s="49">
        <v>1</v>
      </c>
      <c r="G36" s="49">
        <v>15</v>
      </c>
      <c r="H36" s="11">
        <v>0</v>
      </c>
      <c r="I36" s="49">
        <f t="shared" si="0"/>
        <v>8</v>
      </c>
    </row>
    <row r="37" spans="1:9" s="18" customFormat="1" ht="20.100000000000001" hidden="1" customHeight="1">
      <c r="A37" s="6"/>
      <c r="B37" s="351"/>
      <c r="C37" s="160">
        <v>9</v>
      </c>
      <c r="D37" s="49">
        <v>32</v>
      </c>
      <c r="E37" s="11" t="s">
        <v>31</v>
      </c>
      <c r="F37" s="49">
        <v>9</v>
      </c>
      <c r="G37" s="49">
        <v>10</v>
      </c>
      <c r="H37" s="11">
        <v>1</v>
      </c>
      <c r="I37" s="49">
        <f t="shared" si="0"/>
        <v>12</v>
      </c>
    </row>
    <row r="38" spans="1:9" s="18" customFormat="1" ht="20.100000000000001" hidden="1" customHeight="1">
      <c r="A38" s="6"/>
      <c r="B38" s="351"/>
      <c r="C38" s="160">
        <v>10</v>
      </c>
      <c r="D38" s="14">
        <v>43</v>
      </c>
      <c r="E38" s="11" t="s">
        <v>31</v>
      </c>
      <c r="F38" s="49">
        <v>10</v>
      </c>
      <c r="G38" s="49">
        <v>8</v>
      </c>
      <c r="H38" s="11">
        <v>11</v>
      </c>
      <c r="I38" s="49">
        <v>14</v>
      </c>
    </row>
    <row r="39" spans="1:9" s="18" customFormat="1" ht="20.100000000000001" hidden="1" customHeight="1">
      <c r="A39" s="6"/>
      <c r="B39" s="351"/>
      <c r="C39" s="160">
        <v>11</v>
      </c>
      <c r="D39" s="14">
        <v>34</v>
      </c>
      <c r="E39" s="11" t="s">
        <v>120</v>
      </c>
      <c r="F39" s="49">
        <v>9</v>
      </c>
      <c r="G39" s="49">
        <v>12</v>
      </c>
      <c r="H39" s="11">
        <v>9</v>
      </c>
      <c r="I39" s="49">
        <v>4</v>
      </c>
    </row>
    <row r="40" spans="1:9" s="18" customFormat="1" ht="20.100000000000001" hidden="1" customHeight="1">
      <c r="A40" s="6"/>
      <c r="B40" s="351"/>
      <c r="C40" s="160">
        <v>12</v>
      </c>
      <c r="D40" s="14">
        <v>43</v>
      </c>
      <c r="E40" s="11" t="s">
        <v>31</v>
      </c>
      <c r="F40" s="49">
        <v>10</v>
      </c>
      <c r="G40" s="49">
        <v>10</v>
      </c>
      <c r="H40" s="11">
        <v>8</v>
      </c>
      <c r="I40" s="49">
        <v>15</v>
      </c>
    </row>
    <row r="41" spans="1:9" s="18" customFormat="1" ht="20.100000000000001" hidden="1" customHeight="1">
      <c r="A41" s="26">
        <v>2015</v>
      </c>
      <c r="B41" s="67" t="s">
        <v>118</v>
      </c>
      <c r="C41" s="375">
        <v>1</v>
      </c>
      <c r="D41" s="388">
        <v>35</v>
      </c>
      <c r="E41" s="53" t="s">
        <v>31</v>
      </c>
      <c r="F41" s="51">
        <v>10</v>
      </c>
      <c r="G41" s="51">
        <v>12</v>
      </c>
      <c r="H41" s="53">
        <v>6</v>
      </c>
      <c r="I41" s="51">
        <v>7</v>
      </c>
    </row>
    <row r="42" spans="1:9" s="18" customFormat="1" ht="20.100000000000001" hidden="1" customHeight="1">
      <c r="A42" s="6"/>
      <c r="B42" s="351"/>
      <c r="C42" s="40">
        <v>2</v>
      </c>
      <c r="D42" s="14">
        <v>44</v>
      </c>
      <c r="E42" s="11" t="s">
        <v>31</v>
      </c>
      <c r="F42" s="49">
        <v>6</v>
      </c>
      <c r="G42" s="49">
        <v>12</v>
      </c>
      <c r="H42" s="11">
        <v>12</v>
      </c>
      <c r="I42" s="49">
        <v>14</v>
      </c>
    </row>
    <row r="43" spans="1:9" s="18" customFormat="1" ht="20.100000000000001" hidden="1" customHeight="1">
      <c r="A43" s="6"/>
      <c r="B43" s="351"/>
      <c r="C43" s="40">
        <v>3</v>
      </c>
      <c r="D43" s="14">
        <v>37</v>
      </c>
      <c r="E43" s="11" t="s">
        <v>120</v>
      </c>
      <c r="F43" s="49">
        <v>17</v>
      </c>
      <c r="G43" s="49">
        <v>11</v>
      </c>
      <c r="H43" s="11">
        <v>4</v>
      </c>
      <c r="I43" s="49">
        <v>5</v>
      </c>
    </row>
    <row r="44" spans="1:9" s="18" customFormat="1" ht="20.100000000000001" hidden="1" customHeight="1">
      <c r="A44" s="6"/>
      <c r="B44" s="351"/>
      <c r="C44" s="40">
        <v>4</v>
      </c>
      <c r="D44" s="14">
        <v>38</v>
      </c>
      <c r="E44" s="11" t="s">
        <v>120</v>
      </c>
      <c r="F44" s="49">
        <v>16</v>
      </c>
      <c r="G44" s="49">
        <v>2</v>
      </c>
      <c r="H44" s="11">
        <v>8</v>
      </c>
      <c r="I44" s="49">
        <v>12</v>
      </c>
    </row>
    <row r="45" spans="1:9" s="18" customFormat="1" ht="20.100000000000001" hidden="1" customHeight="1">
      <c r="A45" s="6"/>
      <c r="B45" s="351"/>
      <c r="C45" s="40">
        <v>5</v>
      </c>
      <c r="D45" s="14">
        <v>29</v>
      </c>
      <c r="E45" s="11" t="s">
        <v>31</v>
      </c>
      <c r="F45" s="49">
        <v>13</v>
      </c>
      <c r="G45" s="49">
        <v>4</v>
      </c>
      <c r="H45" s="11">
        <v>0</v>
      </c>
      <c r="I45" s="49">
        <v>12</v>
      </c>
    </row>
    <row r="46" spans="1:9" s="18" customFormat="1" ht="20.100000000000001" hidden="1" customHeight="1">
      <c r="A46" s="6"/>
      <c r="B46" s="351"/>
      <c r="C46" s="40">
        <v>6</v>
      </c>
      <c r="D46" s="14">
        <v>37</v>
      </c>
      <c r="E46" s="11" t="s">
        <v>120</v>
      </c>
      <c r="F46" s="49">
        <v>15</v>
      </c>
      <c r="G46" s="49">
        <v>6</v>
      </c>
      <c r="H46" s="11">
        <v>2</v>
      </c>
      <c r="I46" s="49">
        <v>14</v>
      </c>
    </row>
    <row r="47" spans="1:9" s="18" customFormat="1" ht="20.100000000000001" hidden="1" customHeight="1">
      <c r="A47" s="6"/>
      <c r="B47" s="351"/>
      <c r="C47" s="40">
        <v>7</v>
      </c>
      <c r="D47" s="14">
        <v>30</v>
      </c>
      <c r="E47" s="11" t="s">
        <v>31</v>
      </c>
      <c r="F47" s="49">
        <v>13</v>
      </c>
      <c r="G47" s="49">
        <v>6</v>
      </c>
      <c r="H47" s="11">
        <v>0</v>
      </c>
      <c r="I47" s="49">
        <v>11</v>
      </c>
    </row>
    <row r="48" spans="1:9" s="18" customFormat="1" ht="20.100000000000001" hidden="1" customHeight="1">
      <c r="A48" s="6"/>
      <c r="B48" s="351"/>
      <c r="C48" s="40">
        <v>8</v>
      </c>
      <c r="D48" s="14">
        <v>25</v>
      </c>
      <c r="E48" s="11" t="s">
        <v>31</v>
      </c>
      <c r="F48" s="49">
        <v>8</v>
      </c>
      <c r="G48" s="49">
        <v>9</v>
      </c>
      <c r="H48" s="11">
        <v>0</v>
      </c>
      <c r="I48" s="49">
        <v>8</v>
      </c>
    </row>
    <row r="49" spans="1:9" s="18" customFormat="1" ht="20.100000000000001" hidden="1" customHeight="1">
      <c r="A49" s="6"/>
      <c r="B49" s="351"/>
      <c r="C49" s="40">
        <v>9</v>
      </c>
      <c r="D49" s="14">
        <v>23</v>
      </c>
      <c r="E49" s="11" t="s">
        <v>31</v>
      </c>
      <c r="F49" s="49">
        <v>14</v>
      </c>
      <c r="G49" s="49">
        <v>3</v>
      </c>
      <c r="H49" s="11">
        <v>1</v>
      </c>
      <c r="I49" s="49">
        <v>5</v>
      </c>
    </row>
    <row r="50" spans="1:9" s="18" customFormat="1" ht="20.100000000000001" hidden="1" customHeight="1">
      <c r="A50" s="6"/>
      <c r="B50" s="351"/>
      <c r="C50" s="160">
        <v>10</v>
      </c>
      <c r="D50" s="14">
        <v>28</v>
      </c>
      <c r="E50" s="11" t="s">
        <v>31</v>
      </c>
      <c r="F50" s="49">
        <v>8</v>
      </c>
      <c r="G50" s="49">
        <v>12</v>
      </c>
      <c r="H50" s="11">
        <v>0</v>
      </c>
      <c r="I50" s="49">
        <v>8</v>
      </c>
    </row>
    <row r="51" spans="1:9" s="18" customFormat="1" ht="20.100000000000001" hidden="1" customHeight="1">
      <c r="A51" s="6"/>
      <c r="B51" s="351"/>
      <c r="C51" s="40">
        <v>11</v>
      </c>
      <c r="D51" s="14">
        <v>25</v>
      </c>
      <c r="E51" s="11" t="s">
        <v>31</v>
      </c>
      <c r="F51" s="49">
        <v>12</v>
      </c>
      <c r="G51" s="49">
        <v>5</v>
      </c>
      <c r="H51" s="11">
        <v>2</v>
      </c>
      <c r="I51" s="49">
        <v>6</v>
      </c>
    </row>
    <row r="52" spans="1:9" s="18" customFormat="1" ht="20.100000000000001" hidden="1" customHeight="1">
      <c r="A52" s="16"/>
      <c r="B52" s="378"/>
      <c r="C52" s="37">
        <v>12</v>
      </c>
      <c r="D52" s="389">
        <v>27</v>
      </c>
      <c r="E52" s="11" t="s">
        <v>31</v>
      </c>
      <c r="F52" s="65">
        <v>14</v>
      </c>
      <c r="G52" s="65">
        <v>4</v>
      </c>
      <c r="H52" s="390">
        <v>1</v>
      </c>
      <c r="I52" s="65">
        <v>8</v>
      </c>
    </row>
    <row r="53" spans="1:9" s="18" customFormat="1" ht="20.100000000000001" hidden="1" customHeight="1">
      <c r="A53" s="26">
        <v>2016</v>
      </c>
      <c r="B53" s="67" t="s">
        <v>118</v>
      </c>
      <c r="C53" s="375">
        <v>1</v>
      </c>
      <c r="D53" s="388">
        <v>23</v>
      </c>
      <c r="E53" s="53" t="s">
        <v>31</v>
      </c>
      <c r="F53" s="51">
        <v>7</v>
      </c>
      <c r="G53" s="51">
        <v>11</v>
      </c>
      <c r="H53" s="53">
        <v>0</v>
      </c>
      <c r="I53" s="51">
        <v>5</v>
      </c>
    </row>
    <row r="54" spans="1:9" s="18" customFormat="1" ht="20.100000000000001" hidden="1" customHeight="1">
      <c r="A54" s="6"/>
      <c r="B54" s="351"/>
      <c r="C54" s="40">
        <v>2</v>
      </c>
      <c r="D54" s="14">
        <v>33</v>
      </c>
      <c r="E54" s="11" t="s">
        <v>31</v>
      </c>
      <c r="F54" s="49">
        <v>10</v>
      </c>
      <c r="G54" s="49">
        <v>7</v>
      </c>
      <c r="H54" s="11">
        <v>4</v>
      </c>
      <c r="I54" s="49">
        <v>12</v>
      </c>
    </row>
    <row r="55" spans="1:9" s="18" customFormat="1" ht="20.100000000000001" hidden="1" customHeight="1">
      <c r="A55" s="6"/>
      <c r="B55" s="351"/>
      <c r="C55" s="40">
        <v>3</v>
      </c>
      <c r="D55" s="14">
        <v>38</v>
      </c>
      <c r="E55" s="11" t="s">
        <v>31</v>
      </c>
      <c r="F55" s="49">
        <v>9</v>
      </c>
      <c r="G55" s="49">
        <v>12</v>
      </c>
      <c r="H55" s="11">
        <v>11</v>
      </c>
      <c r="I55" s="49">
        <v>6</v>
      </c>
    </row>
    <row r="56" spans="1:9" s="18" customFormat="1" ht="20.100000000000001" hidden="1" customHeight="1">
      <c r="A56" s="6"/>
      <c r="B56" s="351"/>
      <c r="C56" s="40">
        <v>4</v>
      </c>
      <c r="D56" s="14">
        <v>26</v>
      </c>
      <c r="E56" s="11" t="s">
        <v>31</v>
      </c>
      <c r="F56" s="49">
        <v>6</v>
      </c>
      <c r="G56" s="49">
        <v>12</v>
      </c>
      <c r="H56" s="11">
        <v>1</v>
      </c>
      <c r="I56" s="49">
        <v>7</v>
      </c>
    </row>
    <row r="57" spans="1:9" s="18" customFormat="1" ht="20.100000000000001" hidden="1" customHeight="1">
      <c r="A57" s="6"/>
      <c r="B57" s="351"/>
      <c r="C57" s="40">
        <v>5</v>
      </c>
      <c r="D57" s="14">
        <v>24</v>
      </c>
      <c r="E57" s="11" t="s">
        <v>120</v>
      </c>
      <c r="F57" s="49">
        <v>3</v>
      </c>
      <c r="G57" s="49">
        <v>7</v>
      </c>
      <c r="H57" s="11">
        <v>2</v>
      </c>
      <c r="I57" s="49">
        <v>12</v>
      </c>
    </row>
    <row r="58" spans="1:9" s="18" customFormat="1" ht="20.100000000000001" hidden="1" customHeight="1">
      <c r="A58" s="6"/>
      <c r="B58" s="351"/>
      <c r="C58" s="40">
        <v>6</v>
      </c>
      <c r="D58" s="14">
        <v>17</v>
      </c>
      <c r="E58" s="11" t="s">
        <v>31</v>
      </c>
      <c r="F58" s="49">
        <v>11</v>
      </c>
      <c r="G58" s="49">
        <v>3</v>
      </c>
      <c r="H58" s="11">
        <v>0</v>
      </c>
      <c r="I58" s="49">
        <v>3</v>
      </c>
    </row>
    <row r="59" spans="1:9" s="18" customFormat="1" ht="20.100000000000001" hidden="1" customHeight="1">
      <c r="A59" s="6"/>
      <c r="B59" s="351"/>
      <c r="C59" s="40">
        <v>7</v>
      </c>
      <c r="D59" s="14">
        <v>26</v>
      </c>
      <c r="E59" s="11" t="s">
        <v>31</v>
      </c>
      <c r="F59" s="49">
        <v>10</v>
      </c>
      <c r="G59" s="49">
        <v>10</v>
      </c>
      <c r="H59" s="11">
        <v>0</v>
      </c>
      <c r="I59" s="49">
        <v>6</v>
      </c>
    </row>
    <row r="60" spans="1:9" s="18" customFormat="1" ht="20.100000000000001" hidden="1" customHeight="1">
      <c r="A60" s="6"/>
      <c r="B60" s="351"/>
      <c r="C60" s="160">
        <v>8</v>
      </c>
      <c r="D60" s="14">
        <v>26</v>
      </c>
      <c r="E60" s="11" t="s">
        <v>31</v>
      </c>
      <c r="F60" s="49">
        <v>7</v>
      </c>
      <c r="G60" s="49">
        <v>9</v>
      </c>
      <c r="H60" s="11">
        <v>6</v>
      </c>
      <c r="I60" s="49">
        <v>4</v>
      </c>
    </row>
    <row r="61" spans="1:9" s="18" customFormat="1" ht="20.100000000000001" hidden="1" customHeight="1">
      <c r="A61" s="6"/>
      <c r="B61" s="351"/>
      <c r="C61" s="40">
        <v>9</v>
      </c>
      <c r="D61" s="14">
        <v>30</v>
      </c>
      <c r="E61" s="11" t="s">
        <v>31</v>
      </c>
      <c r="F61" s="49">
        <v>7</v>
      </c>
      <c r="G61" s="49">
        <v>12</v>
      </c>
      <c r="H61" s="11">
        <v>1</v>
      </c>
      <c r="I61" s="49">
        <v>10</v>
      </c>
    </row>
    <row r="62" spans="1:9" s="18" customFormat="1" ht="20.100000000000001" hidden="1" customHeight="1">
      <c r="A62" s="6"/>
      <c r="B62" s="351"/>
      <c r="C62" s="160">
        <v>10</v>
      </c>
      <c r="D62" s="14">
        <v>20</v>
      </c>
      <c r="E62" s="11" t="s">
        <v>31</v>
      </c>
      <c r="F62" s="49">
        <v>8</v>
      </c>
      <c r="G62" s="49">
        <v>4</v>
      </c>
      <c r="H62" s="11">
        <v>3</v>
      </c>
      <c r="I62" s="49">
        <v>5</v>
      </c>
    </row>
    <row r="63" spans="1:9" s="18" customFormat="1" ht="20.100000000000001" hidden="1" customHeight="1">
      <c r="A63" s="6"/>
      <c r="B63" s="351"/>
      <c r="C63" s="160">
        <v>11</v>
      </c>
      <c r="D63" s="14">
        <v>28</v>
      </c>
      <c r="E63" s="11" t="s">
        <v>31</v>
      </c>
      <c r="F63" s="49">
        <v>10</v>
      </c>
      <c r="G63" s="49">
        <v>11</v>
      </c>
      <c r="H63" s="11">
        <v>3</v>
      </c>
      <c r="I63" s="49">
        <v>4</v>
      </c>
    </row>
    <row r="64" spans="1:9" s="18" customFormat="1" ht="20.100000000000001" hidden="1" customHeight="1">
      <c r="A64" s="6"/>
      <c r="B64" s="351"/>
      <c r="C64" s="160">
        <v>12</v>
      </c>
      <c r="D64" s="14">
        <v>26</v>
      </c>
      <c r="E64" s="11" t="s">
        <v>31</v>
      </c>
      <c r="F64" s="49">
        <v>10</v>
      </c>
      <c r="G64" s="49">
        <v>5</v>
      </c>
      <c r="H64" s="11">
        <v>7</v>
      </c>
      <c r="I64" s="49">
        <v>4</v>
      </c>
    </row>
    <row r="65" spans="1:9" s="18" customFormat="1" ht="20.100000000000001" hidden="1" customHeight="1">
      <c r="A65" s="26">
        <v>2017</v>
      </c>
      <c r="B65" s="67" t="s">
        <v>118</v>
      </c>
      <c r="C65" s="375">
        <v>1</v>
      </c>
      <c r="D65" s="388">
        <v>23</v>
      </c>
      <c r="E65" s="53" t="s">
        <v>31</v>
      </c>
      <c r="F65" s="51">
        <v>5</v>
      </c>
      <c r="G65" s="51">
        <v>8</v>
      </c>
      <c r="H65" s="53">
        <v>4</v>
      </c>
      <c r="I65" s="51">
        <v>6</v>
      </c>
    </row>
    <row r="66" spans="1:9" s="18" customFormat="1" ht="20.100000000000001" hidden="1" customHeight="1">
      <c r="A66" s="6"/>
      <c r="B66" s="351"/>
      <c r="C66" s="40">
        <v>2</v>
      </c>
      <c r="D66" s="14">
        <v>23</v>
      </c>
      <c r="E66" s="11" t="s">
        <v>31</v>
      </c>
      <c r="F66" s="49">
        <v>13</v>
      </c>
      <c r="G66" s="49">
        <v>3</v>
      </c>
      <c r="H66" s="11">
        <v>0</v>
      </c>
      <c r="I66" s="49">
        <v>7</v>
      </c>
    </row>
    <row r="67" spans="1:9" s="18" customFormat="1" ht="20.100000000000001" hidden="1" customHeight="1">
      <c r="A67" s="6"/>
      <c r="B67" s="351"/>
      <c r="C67" s="40">
        <v>3</v>
      </c>
      <c r="D67" s="14">
        <v>23</v>
      </c>
      <c r="E67" s="11" t="s">
        <v>120</v>
      </c>
      <c r="F67" s="49">
        <v>6</v>
      </c>
      <c r="G67" s="49">
        <v>12</v>
      </c>
      <c r="H67" s="11">
        <v>0</v>
      </c>
      <c r="I67" s="49">
        <v>5</v>
      </c>
    </row>
    <row r="68" spans="1:9" s="18" customFormat="1" ht="20.100000000000001" hidden="1" customHeight="1">
      <c r="A68" s="6"/>
      <c r="B68" s="351"/>
      <c r="C68" s="40">
        <v>4</v>
      </c>
      <c r="D68" s="14">
        <v>26</v>
      </c>
      <c r="E68" s="11" t="s">
        <v>31</v>
      </c>
      <c r="F68" s="49">
        <v>9</v>
      </c>
      <c r="G68" s="49">
        <v>10</v>
      </c>
      <c r="H68" s="11">
        <v>0</v>
      </c>
      <c r="I68" s="49">
        <v>7</v>
      </c>
    </row>
    <row r="69" spans="1:9" s="18" customFormat="1" ht="20.100000000000001" hidden="1" customHeight="1">
      <c r="A69" s="6"/>
      <c r="B69" s="351"/>
      <c r="C69" s="40">
        <v>5</v>
      </c>
      <c r="D69" s="14">
        <v>36</v>
      </c>
      <c r="E69" s="11" t="s">
        <v>31</v>
      </c>
      <c r="F69" s="49">
        <v>9</v>
      </c>
      <c r="G69" s="49">
        <v>7</v>
      </c>
      <c r="H69" s="11">
        <v>10</v>
      </c>
      <c r="I69" s="49">
        <v>10</v>
      </c>
    </row>
    <row r="70" spans="1:9" s="18" customFormat="1" ht="20.100000000000001" hidden="1" customHeight="1">
      <c r="A70" s="6"/>
      <c r="B70" s="351"/>
      <c r="C70" s="40">
        <v>6</v>
      </c>
      <c r="D70" s="14">
        <v>26</v>
      </c>
      <c r="E70" s="11" t="s">
        <v>31</v>
      </c>
      <c r="F70" s="49">
        <v>8</v>
      </c>
      <c r="G70" s="49">
        <v>6</v>
      </c>
      <c r="H70" s="11">
        <v>4</v>
      </c>
      <c r="I70" s="49">
        <v>8</v>
      </c>
    </row>
    <row r="71" spans="1:9" s="18" customFormat="1" ht="20.100000000000001" hidden="1" customHeight="1">
      <c r="A71" s="6"/>
      <c r="B71" s="351"/>
      <c r="C71" s="40">
        <v>7</v>
      </c>
      <c r="D71" s="14">
        <v>24</v>
      </c>
      <c r="E71" s="11" t="s">
        <v>31</v>
      </c>
      <c r="F71" s="49">
        <v>10</v>
      </c>
      <c r="G71" s="49">
        <v>2</v>
      </c>
      <c r="H71" s="11">
        <v>3</v>
      </c>
      <c r="I71" s="49">
        <v>9</v>
      </c>
    </row>
    <row r="72" spans="1:9" s="18" customFormat="1" ht="20.100000000000001" hidden="1" customHeight="1">
      <c r="A72" s="6"/>
      <c r="B72" s="351"/>
      <c r="C72" s="160">
        <v>8</v>
      </c>
      <c r="D72" s="14">
        <v>25</v>
      </c>
      <c r="E72" s="11" t="s">
        <v>31</v>
      </c>
      <c r="F72" s="49">
        <v>11</v>
      </c>
      <c r="G72" s="49">
        <v>7</v>
      </c>
      <c r="H72" s="11">
        <v>1</v>
      </c>
      <c r="I72" s="49">
        <v>6</v>
      </c>
    </row>
    <row r="73" spans="1:9" s="18" customFormat="1" ht="20.100000000000001" hidden="1" customHeight="1">
      <c r="A73" s="6"/>
      <c r="B73" s="351"/>
      <c r="C73" s="160">
        <v>9</v>
      </c>
      <c r="D73" s="14">
        <v>35</v>
      </c>
      <c r="E73" s="11" t="s">
        <v>31</v>
      </c>
      <c r="F73" s="49">
        <v>11</v>
      </c>
      <c r="G73" s="49">
        <v>13</v>
      </c>
      <c r="H73" s="11">
        <v>3</v>
      </c>
      <c r="I73" s="49">
        <v>8</v>
      </c>
    </row>
    <row r="74" spans="1:9" s="18" customFormat="1" ht="20.100000000000001" hidden="1" customHeight="1">
      <c r="A74" s="6"/>
      <c r="B74" s="351"/>
      <c r="C74" s="40">
        <v>10</v>
      </c>
      <c r="D74" s="14">
        <v>31</v>
      </c>
      <c r="E74" s="11" t="s">
        <v>31</v>
      </c>
      <c r="F74" s="49">
        <v>9</v>
      </c>
      <c r="G74" s="49">
        <v>4</v>
      </c>
      <c r="H74" s="11">
        <v>13</v>
      </c>
      <c r="I74" s="49">
        <v>5</v>
      </c>
    </row>
    <row r="75" spans="1:9" s="18" customFormat="1" ht="20.100000000000001" hidden="1" customHeight="1">
      <c r="A75" s="6"/>
      <c r="B75" s="351"/>
      <c r="C75" s="40">
        <v>11</v>
      </c>
      <c r="D75" s="14">
        <v>34</v>
      </c>
      <c r="E75" s="11" t="s">
        <v>31</v>
      </c>
      <c r="F75" s="49">
        <v>7</v>
      </c>
      <c r="G75" s="49">
        <v>8</v>
      </c>
      <c r="H75" s="11">
        <v>10</v>
      </c>
      <c r="I75" s="49">
        <v>9</v>
      </c>
    </row>
    <row r="76" spans="1:9" s="18" customFormat="1" ht="20.100000000000001" hidden="1" customHeight="1">
      <c r="A76" s="6"/>
      <c r="B76" s="351"/>
      <c r="C76" s="40">
        <v>12</v>
      </c>
      <c r="D76" s="14">
        <v>33</v>
      </c>
      <c r="E76" s="390" t="s">
        <v>31</v>
      </c>
      <c r="F76" s="49">
        <v>9</v>
      </c>
      <c r="G76" s="49">
        <v>15</v>
      </c>
      <c r="H76" s="11">
        <v>5</v>
      </c>
      <c r="I76" s="49">
        <v>4</v>
      </c>
    </row>
    <row r="77" spans="1:9" s="18" customFormat="1" ht="20.100000000000001" hidden="1" customHeight="1">
      <c r="A77" s="26">
        <v>2018</v>
      </c>
      <c r="B77" s="67" t="s">
        <v>118</v>
      </c>
      <c r="C77" s="375">
        <v>1</v>
      </c>
      <c r="D77" s="388">
        <v>25</v>
      </c>
      <c r="E77" s="53" t="s">
        <v>31</v>
      </c>
      <c r="F77" s="51">
        <v>4</v>
      </c>
      <c r="G77" s="51">
        <v>10</v>
      </c>
      <c r="H77" s="53">
        <v>8</v>
      </c>
      <c r="I77" s="51">
        <v>3</v>
      </c>
    </row>
    <row r="78" spans="1:9" s="18" customFormat="1" ht="20.100000000000001" hidden="1" customHeight="1">
      <c r="A78" s="6"/>
      <c r="B78" s="351"/>
      <c r="C78" s="40">
        <v>2</v>
      </c>
      <c r="D78" s="14">
        <v>24</v>
      </c>
      <c r="E78" s="11" t="s">
        <v>31</v>
      </c>
      <c r="F78" s="49">
        <v>12</v>
      </c>
      <c r="G78" s="49">
        <v>8</v>
      </c>
      <c r="H78" s="11" t="s">
        <v>31</v>
      </c>
      <c r="I78" s="49">
        <v>4</v>
      </c>
    </row>
    <row r="79" spans="1:9" s="18" customFormat="1" ht="20.100000000000001" hidden="1" customHeight="1">
      <c r="A79" s="6"/>
      <c r="B79" s="351"/>
      <c r="C79" s="40">
        <v>3</v>
      </c>
      <c r="D79" s="14">
        <v>28</v>
      </c>
      <c r="E79" s="11" t="s">
        <v>31</v>
      </c>
      <c r="F79" s="49">
        <v>12</v>
      </c>
      <c r="G79" s="49">
        <v>2</v>
      </c>
      <c r="H79" s="11">
        <v>4</v>
      </c>
      <c r="I79" s="49">
        <v>10</v>
      </c>
    </row>
    <row r="80" spans="1:9" s="18" customFormat="1" ht="20.100000000000001" hidden="1" customHeight="1">
      <c r="A80" s="6"/>
      <c r="B80" s="351"/>
      <c r="C80" s="40">
        <v>4</v>
      </c>
      <c r="D80" s="14">
        <v>24</v>
      </c>
      <c r="E80" s="11" t="s">
        <v>31</v>
      </c>
      <c r="F80" s="49">
        <v>5</v>
      </c>
      <c r="G80" s="49">
        <v>16</v>
      </c>
      <c r="H80" s="11" t="s">
        <v>31</v>
      </c>
      <c r="I80" s="49">
        <v>3</v>
      </c>
    </row>
    <row r="81" spans="1:9" s="18" customFormat="1" ht="20.100000000000001" hidden="1" customHeight="1">
      <c r="A81" s="6"/>
      <c r="B81" s="351"/>
      <c r="C81" s="160">
        <v>5</v>
      </c>
      <c r="D81" s="14">
        <v>34</v>
      </c>
      <c r="E81" s="11" t="s">
        <v>31</v>
      </c>
      <c r="F81" s="49">
        <v>10</v>
      </c>
      <c r="G81" s="49">
        <v>12</v>
      </c>
      <c r="H81" s="11">
        <v>9</v>
      </c>
      <c r="I81" s="49">
        <v>3</v>
      </c>
    </row>
    <row r="82" spans="1:9" s="18" customFormat="1" ht="20.100000000000001" hidden="1" customHeight="1">
      <c r="A82" s="6"/>
      <c r="B82" s="351"/>
      <c r="C82" s="40">
        <v>6</v>
      </c>
      <c r="D82" s="14">
        <v>29</v>
      </c>
      <c r="E82" s="11" t="s">
        <v>31</v>
      </c>
      <c r="F82" s="49">
        <v>8</v>
      </c>
      <c r="G82" s="49">
        <v>11</v>
      </c>
      <c r="H82" s="11">
        <v>6</v>
      </c>
      <c r="I82" s="49">
        <v>4</v>
      </c>
    </row>
    <row r="83" spans="1:9" s="18" customFormat="1" ht="20.100000000000001" hidden="1" customHeight="1">
      <c r="A83" s="6"/>
      <c r="B83" s="351"/>
      <c r="C83" s="40">
        <v>7</v>
      </c>
      <c r="D83" s="14">
        <v>24</v>
      </c>
      <c r="E83" s="11" t="s">
        <v>31</v>
      </c>
      <c r="F83" s="49">
        <v>8</v>
      </c>
      <c r="G83" s="49">
        <v>7</v>
      </c>
      <c r="H83" s="11">
        <v>5</v>
      </c>
      <c r="I83" s="49">
        <v>4</v>
      </c>
    </row>
    <row r="84" spans="1:9" s="18" customFormat="1" ht="20.100000000000001" hidden="1" customHeight="1">
      <c r="A84" s="6"/>
      <c r="B84" s="351"/>
      <c r="C84" s="160">
        <v>8</v>
      </c>
      <c r="D84" s="14">
        <v>23</v>
      </c>
      <c r="E84" s="11" t="s">
        <v>31</v>
      </c>
      <c r="F84" s="49">
        <v>6</v>
      </c>
      <c r="G84" s="49">
        <v>7</v>
      </c>
      <c r="H84" s="11">
        <v>5</v>
      </c>
      <c r="I84" s="49">
        <v>5</v>
      </c>
    </row>
    <row r="85" spans="1:9" s="18" customFormat="1" ht="20.100000000000001" hidden="1" customHeight="1">
      <c r="A85" s="6"/>
      <c r="B85" s="351"/>
      <c r="C85" s="160">
        <v>9</v>
      </c>
      <c r="D85" s="14">
        <v>32</v>
      </c>
      <c r="E85" s="11" t="s">
        <v>31</v>
      </c>
      <c r="F85" s="49">
        <v>8</v>
      </c>
      <c r="G85" s="49">
        <v>8</v>
      </c>
      <c r="H85" s="11">
        <v>12</v>
      </c>
      <c r="I85" s="49">
        <v>4</v>
      </c>
    </row>
    <row r="86" spans="1:9" s="18" customFormat="1" ht="20.100000000000001" hidden="1" customHeight="1">
      <c r="A86" s="6"/>
      <c r="B86" s="351"/>
      <c r="C86" s="160">
        <v>10</v>
      </c>
      <c r="D86" s="14">
        <v>33</v>
      </c>
      <c r="E86" s="11" t="s">
        <v>31</v>
      </c>
      <c r="F86" s="49">
        <v>13</v>
      </c>
      <c r="G86" s="49">
        <v>7</v>
      </c>
      <c r="H86" s="11">
        <v>5</v>
      </c>
      <c r="I86" s="49">
        <v>8</v>
      </c>
    </row>
    <row r="87" spans="1:9" s="18" customFormat="1" ht="20.100000000000001" hidden="1" customHeight="1">
      <c r="A87" s="6"/>
      <c r="B87" s="351"/>
      <c r="C87" s="160">
        <v>11</v>
      </c>
      <c r="D87" s="14">
        <v>29</v>
      </c>
      <c r="E87" s="11" t="s">
        <v>31</v>
      </c>
      <c r="F87" s="49">
        <v>7</v>
      </c>
      <c r="G87" s="49">
        <v>13</v>
      </c>
      <c r="H87" s="11">
        <v>1</v>
      </c>
      <c r="I87" s="49">
        <v>7</v>
      </c>
    </row>
    <row r="88" spans="1:9" s="18" customFormat="1" ht="20.100000000000001" hidden="1" customHeight="1">
      <c r="A88" s="35"/>
      <c r="B88" s="19"/>
      <c r="C88" s="349">
        <v>12</v>
      </c>
      <c r="D88" s="389">
        <v>34</v>
      </c>
      <c r="E88" s="390" t="s">
        <v>31</v>
      </c>
      <c r="F88" s="65">
        <v>13</v>
      </c>
      <c r="G88" s="65">
        <v>3</v>
      </c>
      <c r="H88" s="390">
        <v>10</v>
      </c>
      <c r="I88" s="65">
        <v>8</v>
      </c>
    </row>
    <row r="89" spans="1:9" s="18" customFormat="1" ht="20.100000000000001" hidden="1" customHeight="1">
      <c r="A89" s="20">
        <v>2019</v>
      </c>
      <c r="B89" s="346" t="s">
        <v>118</v>
      </c>
      <c r="C89" s="347">
        <v>1</v>
      </c>
      <c r="D89" s="388">
        <v>25</v>
      </c>
      <c r="E89" s="53" t="s">
        <v>31</v>
      </c>
      <c r="F89" s="51">
        <v>11</v>
      </c>
      <c r="G89" s="51">
        <v>0</v>
      </c>
      <c r="H89" s="53">
        <v>8</v>
      </c>
      <c r="I89" s="51">
        <v>6</v>
      </c>
    </row>
    <row r="90" spans="1:9" s="18" customFormat="1" ht="20.100000000000001" hidden="1" customHeight="1">
      <c r="A90" s="1"/>
      <c r="B90" s="350"/>
      <c r="C90" s="40">
        <v>2</v>
      </c>
      <c r="D90" s="14">
        <v>27</v>
      </c>
      <c r="E90" s="11" t="s">
        <v>31</v>
      </c>
      <c r="F90" s="49">
        <v>11</v>
      </c>
      <c r="G90" s="49">
        <v>0</v>
      </c>
      <c r="H90" s="11">
        <v>8</v>
      </c>
      <c r="I90" s="49">
        <v>8</v>
      </c>
    </row>
    <row r="91" spans="1:9" s="18" customFormat="1" ht="20.100000000000001" hidden="1" customHeight="1">
      <c r="A91" s="1"/>
      <c r="B91" s="350"/>
      <c r="C91" s="40">
        <v>3</v>
      </c>
      <c r="D91" s="14">
        <v>26</v>
      </c>
      <c r="E91" s="11" t="s">
        <v>31</v>
      </c>
      <c r="F91" s="49">
        <v>12</v>
      </c>
      <c r="G91" s="49">
        <v>3</v>
      </c>
      <c r="H91" s="11">
        <v>3</v>
      </c>
      <c r="I91" s="49">
        <v>8</v>
      </c>
    </row>
    <row r="92" spans="1:9" s="18" customFormat="1" ht="20.100000000000001" hidden="1" customHeight="1">
      <c r="A92" s="1"/>
      <c r="B92" s="350"/>
      <c r="C92" s="40">
        <v>4</v>
      </c>
      <c r="D92" s="14">
        <v>18</v>
      </c>
      <c r="E92" s="11" t="s">
        <v>31</v>
      </c>
      <c r="F92" s="49">
        <v>3</v>
      </c>
      <c r="G92" s="49">
        <v>7</v>
      </c>
      <c r="H92" s="11">
        <v>3</v>
      </c>
      <c r="I92" s="49">
        <v>5</v>
      </c>
    </row>
    <row r="93" spans="1:9" s="18" customFormat="1" ht="20.100000000000001" hidden="1" customHeight="1">
      <c r="A93" s="1"/>
      <c r="B93" s="350"/>
      <c r="C93" s="40">
        <v>5</v>
      </c>
      <c r="D93" s="14">
        <v>19</v>
      </c>
      <c r="E93" s="11" t="s">
        <v>31</v>
      </c>
      <c r="F93" s="49">
        <v>4</v>
      </c>
      <c r="G93" s="49">
        <v>5</v>
      </c>
      <c r="H93" s="11">
        <v>0</v>
      </c>
      <c r="I93" s="49">
        <v>10</v>
      </c>
    </row>
    <row r="94" spans="1:9" s="18" customFormat="1" ht="20.100000000000001" hidden="1" customHeight="1">
      <c r="A94" s="1"/>
      <c r="B94" s="350"/>
      <c r="C94" s="40">
        <v>6</v>
      </c>
      <c r="D94" s="14">
        <v>22</v>
      </c>
      <c r="E94" s="11" t="s">
        <v>31</v>
      </c>
      <c r="F94" s="49">
        <v>9</v>
      </c>
      <c r="G94" s="49">
        <v>6</v>
      </c>
      <c r="H94" s="11">
        <v>2</v>
      </c>
      <c r="I94" s="49">
        <v>5</v>
      </c>
    </row>
    <row r="95" spans="1:9" s="18" customFormat="1" ht="20.100000000000001" hidden="1" customHeight="1">
      <c r="A95" s="1"/>
      <c r="B95" s="350"/>
      <c r="C95" s="160">
        <v>7</v>
      </c>
      <c r="D95" s="14">
        <v>23</v>
      </c>
      <c r="E95" s="11" t="s">
        <v>31</v>
      </c>
      <c r="F95" s="49">
        <v>9</v>
      </c>
      <c r="G95" s="49">
        <v>5</v>
      </c>
      <c r="H95" s="11">
        <v>1</v>
      </c>
      <c r="I95" s="49">
        <v>8</v>
      </c>
    </row>
    <row r="96" spans="1:9" s="18" customFormat="1" ht="20.100000000000001" hidden="1" customHeight="1">
      <c r="A96" s="1"/>
      <c r="B96" s="350"/>
      <c r="C96" s="40">
        <v>8</v>
      </c>
      <c r="D96" s="14">
        <v>11</v>
      </c>
      <c r="E96" s="11" t="s">
        <v>31</v>
      </c>
      <c r="F96" s="49">
        <v>6</v>
      </c>
      <c r="G96" s="49">
        <v>0</v>
      </c>
      <c r="H96" s="11">
        <v>0</v>
      </c>
      <c r="I96" s="49">
        <v>5</v>
      </c>
    </row>
    <row r="97" spans="1:9" s="18" customFormat="1" ht="20.100000000000001" hidden="1" customHeight="1">
      <c r="A97" s="1"/>
      <c r="B97" s="350"/>
      <c r="C97" s="160">
        <v>9</v>
      </c>
      <c r="D97" s="14">
        <v>28</v>
      </c>
      <c r="E97" s="11">
        <v>1</v>
      </c>
      <c r="F97" s="49">
        <v>9</v>
      </c>
      <c r="G97" s="49">
        <v>8</v>
      </c>
      <c r="H97" s="11">
        <v>2</v>
      </c>
      <c r="I97" s="49">
        <v>8</v>
      </c>
    </row>
    <row r="98" spans="1:9" s="18" customFormat="1" ht="20.100000000000001" hidden="1" customHeight="1">
      <c r="A98" s="1"/>
      <c r="B98" s="350"/>
      <c r="C98" s="40">
        <v>10</v>
      </c>
      <c r="D98" s="14">
        <v>21</v>
      </c>
      <c r="E98" s="11" t="s">
        <v>120</v>
      </c>
      <c r="F98" s="49">
        <v>7</v>
      </c>
      <c r="G98" s="49">
        <v>2</v>
      </c>
      <c r="H98" s="11">
        <v>2</v>
      </c>
      <c r="I98" s="49">
        <v>10</v>
      </c>
    </row>
    <row r="99" spans="1:9" s="18" customFormat="1" ht="20.100000000000001" hidden="1" customHeight="1">
      <c r="A99" s="1"/>
      <c r="B99" s="350"/>
      <c r="C99" s="40">
        <v>11</v>
      </c>
      <c r="D99" s="14">
        <v>24</v>
      </c>
      <c r="E99" s="11" t="s">
        <v>31</v>
      </c>
      <c r="F99" s="49">
        <v>9</v>
      </c>
      <c r="G99" s="49">
        <v>2</v>
      </c>
      <c r="H99" s="11">
        <v>0</v>
      </c>
      <c r="I99" s="49">
        <v>13</v>
      </c>
    </row>
    <row r="100" spans="1:9" s="18" customFormat="1" ht="20.100000000000001" hidden="1" customHeight="1">
      <c r="A100" s="35"/>
      <c r="B100" s="19"/>
      <c r="C100" s="377">
        <v>12</v>
      </c>
      <c r="D100" s="389">
        <v>25</v>
      </c>
      <c r="E100" s="390" t="s">
        <v>31</v>
      </c>
      <c r="F100" s="65">
        <v>12</v>
      </c>
      <c r="G100" s="65">
        <v>8</v>
      </c>
      <c r="H100" s="390">
        <v>1</v>
      </c>
      <c r="I100" s="65">
        <v>4</v>
      </c>
    </row>
    <row r="101" spans="1:9" s="18" customFormat="1" ht="20.100000000000001" hidden="1" customHeight="1">
      <c r="A101" s="20">
        <v>2020</v>
      </c>
      <c r="B101" s="346" t="s">
        <v>118</v>
      </c>
      <c r="C101" s="376">
        <v>1</v>
      </c>
      <c r="D101" s="388">
        <v>20</v>
      </c>
      <c r="E101" s="53" t="s">
        <v>31</v>
      </c>
      <c r="F101" s="51">
        <v>4</v>
      </c>
      <c r="G101" s="51">
        <v>11</v>
      </c>
      <c r="H101" s="53">
        <v>0</v>
      </c>
      <c r="I101" s="51">
        <v>5</v>
      </c>
    </row>
    <row r="102" spans="1:9" s="18" customFormat="1" ht="20.100000000000001" hidden="1" customHeight="1">
      <c r="A102" s="1"/>
      <c r="B102" s="350"/>
      <c r="C102" s="40">
        <v>2</v>
      </c>
      <c r="D102" s="14">
        <v>23</v>
      </c>
      <c r="E102" s="11" t="s">
        <v>31</v>
      </c>
      <c r="F102" s="49">
        <v>7</v>
      </c>
      <c r="G102" s="49">
        <v>9</v>
      </c>
      <c r="H102" s="11">
        <v>0</v>
      </c>
      <c r="I102" s="49">
        <v>7</v>
      </c>
    </row>
    <row r="103" spans="1:9" s="18" customFormat="1" ht="20.100000000000001" hidden="1" customHeight="1">
      <c r="A103" s="1"/>
      <c r="B103" s="350"/>
      <c r="C103" s="40">
        <v>3</v>
      </c>
      <c r="D103" s="14">
        <v>19</v>
      </c>
      <c r="E103" s="11" t="s">
        <v>31</v>
      </c>
      <c r="F103" s="49">
        <v>8</v>
      </c>
      <c r="G103" s="49">
        <v>5</v>
      </c>
      <c r="H103" s="11">
        <v>0</v>
      </c>
      <c r="I103" s="49">
        <v>6</v>
      </c>
    </row>
    <row r="104" spans="1:9" s="18" customFormat="1" ht="20.100000000000001" hidden="1" customHeight="1">
      <c r="A104" s="1"/>
      <c r="B104" s="350"/>
      <c r="C104" s="40">
        <v>4</v>
      </c>
      <c r="D104" s="14">
        <v>23</v>
      </c>
      <c r="E104" s="11" t="s">
        <v>31</v>
      </c>
      <c r="F104" s="49">
        <v>9</v>
      </c>
      <c r="G104" s="49">
        <v>4</v>
      </c>
      <c r="H104" s="11">
        <v>2</v>
      </c>
      <c r="I104" s="49">
        <v>8</v>
      </c>
    </row>
    <row r="105" spans="1:9" s="18" customFormat="1" ht="20.100000000000001" hidden="1" customHeight="1">
      <c r="A105" s="1"/>
      <c r="B105" s="350"/>
      <c r="C105" s="40">
        <v>5</v>
      </c>
      <c r="D105" s="14">
        <v>16</v>
      </c>
      <c r="E105" s="11" t="s">
        <v>31</v>
      </c>
      <c r="F105" s="49">
        <v>1</v>
      </c>
      <c r="G105" s="49">
        <v>6</v>
      </c>
      <c r="H105" s="11">
        <v>2</v>
      </c>
      <c r="I105" s="49">
        <v>7</v>
      </c>
    </row>
    <row r="106" spans="1:9" s="18" customFormat="1" ht="20.100000000000001" hidden="1" customHeight="1">
      <c r="A106" s="1"/>
      <c r="B106" s="350"/>
      <c r="C106" s="40">
        <v>6</v>
      </c>
      <c r="D106" s="14">
        <v>14</v>
      </c>
      <c r="E106" s="11" t="s">
        <v>31</v>
      </c>
      <c r="F106" s="49">
        <v>4</v>
      </c>
      <c r="G106" s="49">
        <v>5</v>
      </c>
      <c r="H106" s="11">
        <v>0</v>
      </c>
      <c r="I106" s="49">
        <v>5</v>
      </c>
    </row>
    <row r="107" spans="1:9" s="18" customFormat="1" ht="20.100000000000001" hidden="1" customHeight="1">
      <c r="A107" s="1"/>
      <c r="B107" s="350"/>
      <c r="C107" s="40">
        <v>7</v>
      </c>
      <c r="D107" s="14">
        <v>15</v>
      </c>
      <c r="E107" s="11" t="s">
        <v>31</v>
      </c>
      <c r="F107" s="49">
        <v>2</v>
      </c>
      <c r="G107" s="49">
        <v>7</v>
      </c>
      <c r="H107" s="11">
        <v>0</v>
      </c>
      <c r="I107" s="49">
        <v>6</v>
      </c>
    </row>
    <row r="108" spans="1:9" s="18" customFormat="1" ht="20.100000000000001" hidden="1" customHeight="1">
      <c r="A108" s="1"/>
      <c r="B108" s="350"/>
      <c r="C108" s="40">
        <v>8</v>
      </c>
      <c r="D108" s="14">
        <v>11</v>
      </c>
      <c r="E108" s="11">
        <v>1</v>
      </c>
      <c r="F108" s="49">
        <v>1</v>
      </c>
      <c r="G108" s="49">
        <v>5</v>
      </c>
      <c r="H108" s="11">
        <v>0</v>
      </c>
      <c r="I108" s="49">
        <v>4</v>
      </c>
    </row>
    <row r="109" spans="1:9" s="18" customFormat="1" ht="20.100000000000001" hidden="1" customHeight="1">
      <c r="A109" s="1"/>
      <c r="B109" s="350"/>
      <c r="C109" s="40">
        <v>9</v>
      </c>
      <c r="D109" s="14">
        <v>9</v>
      </c>
      <c r="E109" s="11" t="s">
        <v>31</v>
      </c>
      <c r="F109" s="49">
        <v>1</v>
      </c>
      <c r="G109" s="49">
        <v>4</v>
      </c>
      <c r="H109" s="11">
        <v>0</v>
      </c>
      <c r="I109" s="49">
        <v>4</v>
      </c>
    </row>
    <row r="110" spans="1:9" s="18" customFormat="1" ht="20.100000000000001" hidden="1" customHeight="1">
      <c r="A110" s="1"/>
      <c r="B110" s="350"/>
      <c r="C110" s="40">
        <v>10</v>
      </c>
      <c r="D110" s="14">
        <v>16</v>
      </c>
      <c r="E110" s="11" t="s">
        <v>31</v>
      </c>
      <c r="F110" s="49">
        <v>6</v>
      </c>
      <c r="G110" s="49">
        <v>1</v>
      </c>
      <c r="H110" s="11">
        <v>0</v>
      </c>
      <c r="I110" s="49">
        <v>9</v>
      </c>
    </row>
    <row r="111" spans="1:9" s="18" customFormat="1" ht="20.100000000000001" hidden="1" customHeight="1">
      <c r="A111" s="1"/>
      <c r="B111" s="350"/>
      <c r="C111" s="40">
        <v>11</v>
      </c>
      <c r="D111" s="14">
        <v>15</v>
      </c>
      <c r="E111" s="11" t="s">
        <v>31</v>
      </c>
      <c r="F111" s="49">
        <v>6</v>
      </c>
      <c r="G111" s="49">
        <v>4</v>
      </c>
      <c r="H111" s="11">
        <v>0</v>
      </c>
      <c r="I111" s="49">
        <v>5</v>
      </c>
    </row>
    <row r="112" spans="1:9" s="18" customFormat="1" ht="20.100000000000001" hidden="1" customHeight="1">
      <c r="A112" s="1"/>
      <c r="B112" s="350"/>
      <c r="C112" s="40">
        <v>12</v>
      </c>
      <c r="D112" s="14">
        <v>22</v>
      </c>
      <c r="E112" s="390" t="s">
        <v>31</v>
      </c>
      <c r="F112" s="49">
        <v>2</v>
      </c>
      <c r="G112" s="49">
        <v>15</v>
      </c>
      <c r="H112" s="11">
        <v>0</v>
      </c>
      <c r="I112" s="49">
        <v>5</v>
      </c>
    </row>
    <row r="113" spans="1:9" s="18" customFormat="1" ht="20.100000000000001" hidden="1" customHeight="1">
      <c r="A113" s="20">
        <v>2021</v>
      </c>
      <c r="B113" s="346" t="s">
        <v>61</v>
      </c>
      <c r="C113" s="375">
        <v>1</v>
      </c>
      <c r="D113" s="388">
        <v>11</v>
      </c>
      <c r="E113" s="53" t="s">
        <v>31</v>
      </c>
      <c r="F113" s="51">
        <v>6</v>
      </c>
      <c r="G113" s="51">
        <v>0</v>
      </c>
      <c r="H113" s="53">
        <v>0</v>
      </c>
      <c r="I113" s="51">
        <v>5</v>
      </c>
    </row>
    <row r="114" spans="1:9" s="18" customFormat="1" ht="20.100000000000001" hidden="1" customHeight="1">
      <c r="A114" s="1"/>
      <c r="B114" s="350"/>
      <c r="C114" s="40">
        <v>2</v>
      </c>
      <c r="D114" s="14">
        <v>14</v>
      </c>
      <c r="E114" s="11" t="s">
        <v>31</v>
      </c>
      <c r="F114" s="49">
        <v>4</v>
      </c>
      <c r="G114" s="49">
        <v>3</v>
      </c>
      <c r="H114" s="11">
        <v>0</v>
      </c>
      <c r="I114" s="49">
        <v>7</v>
      </c>
    </row>
    <row r="115" spans="1:9" s="18" customFormat="1" ht="20.100000000000001" hidden="1" customHeight="1">
      <c r="A115" s="1"/>
      <c r="B115" s="350"/>
      <c r="C115" s="40">
        <v>3</v>
      </c>
      <c r="D115" s="14">
        <v>16</v>
      </c>
      <c r="E115" s="11" t="s">
        <v>31</v>
      </c>
      <c r="F115" s="49">
        <v>5</v>
      </c>
      <c r="G115" s="49">
        <v>6</v>
      </c>
      <c r="H115" s="11">
        <v>0</v>
      </c>
      <c r="I115" s="49">
        <v>5</v>
      </c>
    </row>
    <row r="116" spans="1:9" s="18" customFormat="1" ht="20.100000000000001" hidden="1" customHeight="1">
      <c r="A116" s="1"/>
      <c r="B116" s="350"/>
      <c r="C116" s="40">
        <v>4</v>
      </c>
      <c r="D116" s="14">
        <v>12</v>
      </c>
      <c r="E116" s="11" t="s">
        <v>31</v>
      </c>
      <c r="F116" s="49">
        <v>6</v>
      </c>
      <c r="G116" s="49">
        <v>2</v>
      </c>
      <c r="H116" s="11">
        <v>0</v>
      </c>
      <c r="I116" s="49">
        <v>4</v>
      </c>
    </row>
    <row r="117" spans="1:9" s="18" customFormat="1" ht="20.100000000000001" hidden="1" customHeight="1">
      <c r="A117" s="1"/>
      <c r="B117" s="350"/>
      <c r="C117" s="40">
        <v>5</v>
      </c>
      <c r="D117" s="14">
        <v>12</v>
      </c>
      <c r="E117" s="11" t="s">
        <v>31</v>
      </c>
      <c r="F117" s="49">
        <v>2</v>
      </c>
      <c r="G117" s="49">
        <v>5</v>
      </c>
      <c r="H117" s="11">
        <v>0</v>
      </c>
      <c r="I117" s="49">
        <v>5</v>
      </c>
    </row>
    <row r="118" spans="1:9" s="18" customFormat="1" ht="20.100000000000001" hidden="1" customHeight="1">
      <c r="A118" s="1"/>
      <c r="B118" s="350"/>
      <c r="C118" s="40">
        <v>6</v>
      </c>
      <c r="D118" s="14">
        <v>13</v>
      </c>
      <c r="E118" s="11" t="s">
        <v>31</v>
      </c>
      <c r="F118" s="49">
        <v>1</v>
      </c>
      <c r="G118" s="49">
        <v>8</v>
      </c>
      <c r="H118" s="11">
        <v>0</v>
      </c>
      <c r="I118" s="49">
        <v>4</v>
      </c>
    </row>
    <row r="119" spans="1:9" s="18" customFormat="1" ht="20.100000000000001" hidden="1" customHeight="1">
      <c r="A119" s="1"/>
      <c r="B119" s="350"/>
      <c r="C119" s="40">
        <v>7</v>
      </c>
      <c r="D119" s="14">
        <v>13</v>
      </c>
      <c r="E119" s="11" t="s">
        <v>31</v>
      </c>
      <c r="F119" s="49">
        <v>2</v>
      </c>
      <c r="G119" s="49">
        <v>5</v>
      </c>
      <c r="H119" s="11">
        <v>0</v>
      </c>
      <c r="I119" s="49">
        <v>6</v>
      </c>
    </row>
    <row r="120" spans="1:9" s="18" customFormat="1" ht="20.100000000000001" hidden="1" customHeight="1">
      <c r="A120" s="1"/>
      <c r="B120" s="350"/>
      <c r="C120" s="40">
        <v>8</v>
      </c>
      <c r="D120" s="14">
        <v>12</v>
      </c>
      <c r="E120" s="11" t="s">
        <v>31</v>
      </c>
      <c r="F120" s="49">
        <v>3</v>
      </c>
      <c r="G120" s="49">
        <v>5</v>
      </c>
      <c r="H120" s="11">
        <v>0</v>
      </c>
      <c r="I120" s="49">
        <v>4</v>
      </c>
    </row>
    <row r="121" spans="1:9" s="18" customFormat="1" ht="20.100000000000001" hidden="1" customHeight="1">
      <c r="A121" s="1"/>
      <c r="B121" s="350"/>
      <c r="C121" s="40">
        <v>9</v>
      </c>
      <c r="D121" s="14">
        <v>12</v>
      </c>
      <c r="E121" s="11" t="s">
        <v>31</v>
      </c>
      <c r="F121" s="49">
        <v>1</v>
      </c>
      <c r="G121" s="49">
        <v>7</v>
      </c>
      <c r="H121" s="11">
        <v>2</v>
      </c>
      <c r="I121" s="49">
        <v>2</v>
      </c>
    </row>
    <row r="122" spans="1:9" s="18" customFormat="1" ht="20.100000000000001" hidden="1" customHeight="1">
      <c r="A122" s="1"/>
      <c r="B122" s="350"/>
      <c r="C122" s="40">
        <v>10</v>
      </c>
      <c r="D122" s="14">
        <v>14</v>
      </c>
      <c r="E122" s="11" t="s">
        <v>31</v>
      </c>
      <c r="F122" s="49">
        <v>1</v>
      </c>
      <c r="G122" s="49">
        <v>5</v>
      </c>
      <c r="H122" s="11">
        <v>2</v>
      </c>
      <c r="I122" s="49">
        <v>6</v>
      </c>
    </row>
    <row r="123" spans="1:9" s="18" customFormat="1" ht="20.100000000000001" hidden="1" customHeight="1">
      <c r="A123" s="1"/>
      <c r="B123" s="350"/>
      <c r="C123" s="40">
        <v>11</v>
      </c>
      <c r="D123" s="14">
        <v>18</v>
      </c>
      <c r="E123" s="11" t="s">
        <v>31</v>
      </c>
      <c r="F123" s="49">
        <v>3</v>
      </c>
      <c r="G123" s="49">
        <v>5</v>
      </c>
      <c r="H123" s="11">
        <v>3</v>
      </c>
      <c r="I123" s="49">
        <v>7</v>
      </c>
    </row>
    <row r="124" spans="1:9" s="18" customFormat="1" ht="20.100000000000001" hidden="1" customHeight="1">
      <c r="A124" s="1"/>
      <c r="B124" s="350"/>
      <c r="C124" s="40">
        <v>12</v>
      </c>
      <c r="D124" s="14">
        <v>13</v>
      </c>
      <c r="E124" s="11" t="s">
        <v>31</v>
      </c>
      <c r="F124" s="49">
        <v>5</v>
      </c>
      <c r="G124" s="49">
        <v>1</v>
      </c>
      <c r="H124" s="11">
        <v>3</v>
      </c>
      <c r="I124" s="49">
        <v>4</v>
      </c>
    </row>
    <row r="125" spans="1:9" s="18" customFormat="1" ht="20.100000000000001" hidden="1" customHeight="1">
      <c r="A125" s="20">
        <v>2022</v>
      </c>
      <c r="B125" s="346" t="s">
        <v>61</v>
      </c>
      <c r="C125" s="376">
        <v>1</v>
      </c>
      <c r="D125" s="388">
        <v>12</v>
      </c>
      <c r="E125" s="53" t="s">
        <v>31</v>
      </c>
      <c r="F125" s="51">
        <v>4</v>
      </c>
      <c r="G125" s="51">
        <v>4</v>
      </c>
      <c r="H125" s="53">
        <v>1</v>
      </c>
      <c r="I125" s="51">
        <v>3</v>
      </c>
    </row>
    <row r="126" spans="1:9" s="18" customFormat="1" ht="20.100000000000001" hidden="1" customHeight="1">
      <c r="A126" s="1"/>
      <c r="B126" s="350"/>
      <c r="C126" s="160">
        <v>2</v>
      </c>
      <c r="D126" s="14">
        <v>8</v>
      </c>
      <c r="E126" s="11" t="s">
        <v>31</v>
      </c>
      <c r="F126" s="49">
        <v>3</v>
      </c>
      <c r="G126" s="49">
        <v>3</v>
      </c>
      <c r="H126" s="11">
        <v>0</v>
      </c>
      <c r="I126" s="49">
        <v>2</v>
      </c>
    </row>
    <row r="127" spans="1:9" s="18" customFormat="1" ht="20.100000000000001" hidden="1" customHeight="1">
      <c r="A127" s="1"/>
      <c r="B127" s="350"/>
      <c r="C127" s="160">
        <v>3</v>
      </c>
      <c r="D127" s="14">
        <v>19</v>
      </c>
      <c r="E127" s="11" t="s">
        <v>31</v>
      </c>
      <c r="F127" s="49">
        <v>5</v>
      </c>
      <c r="G127" s="49">
        <v>7</v>
      </c>
      <c r="H127" s="11">
        <v>0</v>
      </c>
      <c r="I127" s="49">
        <v>7</v>
      </c>
    </row>
    <row r="128" spans="1:9" ht="20.100000000000001" hidden="1" customHeight="1">
      <c r="A128" s="1"/>
      <c r="B128" s="350"/>
      <c r="C128" s="160">
        <v>4</v>
      </c>
      <c r="D128" s="14">
        <v>15</v>
      </c>
      <c r="E128" s="11" t="s">
        <v>31</v>
      </c>
      <c r="F128" s="49">
        <v>0</v>
      </c>
      <c r="G128" s="49">
        <v>7</v>
      </c>
      <c r="H128" s="11">
        <v>5</v>
      </c>
      <c r="I128" s="49">
        <v>3</v>
      </c>
    </row>
    <row r="129" spans="1:9" ht="20.100000000000001" hidden="1" customHeight="1">
      <c r="A129" s="1"/>
      <c r="B129" s="350"/>
      <c r="C129" s="160">
        <v>5</v>
      </c>
      <c r="D129" s="14">
        <v>13</v>
      </c>
      <c r="E129" s="11" t="s">
        <v>31</v>
      </c>
      <c r="F129" s="49">
        <v>0</v>
      </c>
      <c r="G129" s="49">
        <v>8</v>
      </c>
      <c r="H129" s="11">
        <v>0</v>
      </c>
      <c r="I129" s="49">
        <v>5</v>
      </c>
    </row>
    <row r="130" spans="1:9" ht="20.100000000000001" hidden="1" customHeight="1">
      <c r="A130" s="1"/>
      <c r="B130" s="350"/>
      <c r="C130" s="160">
        <v>6</v>
      </c>
      <c r="D130" s="14">
        <v>15</v>
      </c>
      <c r="E130" s="11" t="s">
        <v>31</v>
      </c>
      <c r="F130" s="49">
        <v>2</v>
      </c>
      <c r="G130" s="49">
        <v>7</v>
      </c>
      <c r="H130" s="11">
        <v>0</v>
      </c>
      <c r="I130" s="49">
        <v>6</v>
      </c>
    </row>
    <row r="131" spans="1:9" ht="20.100000000000001" hidden="1" customHeight="1">
      <c r="A131" s="1"/>
      <c r="B131" s="350"/>
      <c r="C131" s="160">
        <v>7</v>
      </c>
      <c r="D131" s="14">
        <v>12</v>
      </c>
      <c r="E131" s="11" t="s">
        <v>31</v>
      </c>
      <c r="F131" s="49">
        <v>3</v>
      </c>
      <c r="G131" s="49">
        <v>2</v>
      </c>
      <c r="H131" s="11">
        <v>1</v>
      </c>
      <c r="I131" s="49">
        <v>6</v>
      </c>
    </row>
    <row r="132" spans="1:9" ht="20.100000000000001" hidden="1" customHeight="1">
      <c r="A132" s="1"/>
      <c r="B132" s="350"/>
      <c r="C132" s="40">
        <v>8</v>
      </c>
      <c r="D132" s="14">
        <v>16</v>
      </c>
      <c r="E132" s="11" t="s">
        <v>31</v>
      </c>
      <c r="F132" s="49">
        <v>4</v>
      </c>
      <c r="G132" s="49">
        <v>2</v>
      </c>
      <c r="H132" s="11">
        <v>1</v>
      </c>
      <c r="I132" s="49">
        <v>9</v>
      </c>
    </row>
    <row r="133" spans="1:9" ht="20.100000000000001" hidden="1" customHeight="1">
      <c r="A133" s="1"/>
      <c r="B133" s="350"/>
      <c r="C133" s="40">
        <v>9</v>
      </c>
      <c r="D133" s="14">
        <v>16</v>
      </c>
      <c r="E133" s="11" t="s">
        <v>31</v>
      </c>
      <c r="F133" s="49">
        <v>5</v>
      </c>
      <c r="G133" s="49">
        <v>4</v>
      </c>
      <c r="H133" s="11">
        <v>1</v>
      </c>
      <c r="I133" s="49">
        <v>6</v>
      </c>
    </row>
    <row r="134" spans="1:9" ht="20.100000000000001" hidden="1" customHeight="1">
      <c r="A134" s="1"/>
      <c r="B134" s="350"/>
      <c r="C134" s="40">
        <v>10</v>
      </c>
      <c r="D134" s="14">
        <v>14</v>
      </c>
      <c r="E134" s="11" t="s">
        <v>31</v>
      </c>
      <c r="F134" s="49">
        <v>5</v>
      </c>
      <c r="G134" s="49">
        <v>4</v>
      </c>
      <c r="H134" s="11">
        <v>0</v>
      </c>
      <c r="I134" s="49">
        <v>5</v>
      </c>
    </row>
    <row r="135" spans="1:9" ht="20.100000000000001" hidden="1" customHeight="1">
      <c r="A135" s="1"/>
      <c r="B135" s="350"/>
      <c r="C135" s="40">
        <v>11</v>
      </c>
      <c r="D135" s="14">
        <v>12</v>
      </c>
      <c r="E135" s="11" t="s">
        <v>31</v>
      </c>
      <c r="F135" s="49">
        <v>5</v>
      </c>
      <c r="G135" s="49">
        <v>2</v>
      </c>
      <c r="H135" s="11">
        <v>1</v>
      </c>
      <c r="I135" s="49">
        <v>4</v>
      </c>
    </row>
    <row r="136" spans="1:9" s="18" customFormat="1" ht="20.100000000000001" hidden="1" customHeight="1">
      <c r="A136" s="1"/>
      <c r="B136" s="350"/>
      <c r="C136" s="40">
        <v>12</v>
      </c>
      <c r="D136" s="14">
        <v>16</v>
      </c>
      <c r="E136" s="11" t="s">
        <v>31</v>
      </c>
      <c r="F136" s="49">
        <v>2</v>
      </c>
      <c r="G136" s="49">
        <v>0</v>
      </c>
      <c r="H136" s="11">
        <v>2</v>
      </c>
      <c r="I136" s="49">
        <v>12</v>
      </c>
    </row>
    <row r="137" spans="1:9" s="18" customFormat="1" ht="20.100000000000001" customHeight="1">
      <c r="A137" s="20">
        <v>2023</v>
      </c>
      <c r="B137" s="346" t="s">
        <v>61</v>
      </c>
      <c r="C137" s="376">
        <v>1</v>
      </c>
      <c r="D137" s="388">
        <v>13</v>
      </c>
      <c r="E137" s="53" t="s">
        <v>31</v>
      </c>
      <c r="F137" s="51">
        <v>3</v>
      </c>
      <c r="G137" s="51">
        <v>3</v>
      </c>
      <c r="H137" s="53">
        <v>2</v>
      </c>
      <c r="I137" s="51">
        <v>5</v>
      </c>
    </row>
    <row r="138" spans="1:9" s="18" customFormat="1" ht="20.100000000000001" customHeight="1">
      <c r="A138" s="1"/>
      <c r="B138" s="350"/>
      <c r="C138" s="160">
        <v>2</v>
      </c>
      <c r="D138" s="14">
        <v>10</v>
      </c>
      <c r="E138" s="11" t="s">
        <v>31</v>
      </c>
      <c r="F138" s="49">
        <v>0</v>
      </c>
      <c r="G138" s="49">
        <v>4</v>
      </c>
      <c r="H138" s="11">
        <v>4</v>
      </c>
      <c r="I138" s="49">
        <v>2</v>
      </c>
    </row>
    <row r="139" spans="1:9" s="18" customFormat="1" ht="20.100000000000001" customHeight="1">
      <c r="A139" s="1"/>
      <c r="B139" s="350"/>
      <c r="C139" s="160">
        <v>3</v>
      </c>
      <c r="D139" s="14">
        <v>14</v>
      </c>
      <c r="E139" s="11" t="s">
        <v>31</v>
      </c>
      <c r="F139" s="49">
        <v>2</v>
      </c>
      <c r="G139" s="49">
        <v>5</v>
      </c>
      <c r="H139" s="11">
        <v>4</v>
      </c>
      <c r="I139" s="49">
        <v>3</v>
      </c>
    </row>
    <row r="140" spans="1:9" ht="20.100000000000001" customHeight="1">
      <c r="A140" s="1"/>
      <c r="B140" s="350"/>
      <c r="C140" s="160">
        <v>4</v>
      </c>
      <c r="D140" s="14">
        <v>17</v>
      </c>
      <c r="E140" s="11" t="s">
        <v>31</v>
      </c>
      <c r="F140" s="49">
        <v>3</v>
      </c>
      <c r="G140" s="49">
        <v>2</v>
      </c>
      <c r="H140" s="11">
        <v>2</v>
      </c>
      <c r="I140" s="49">
        <v>10</v>
      </c>
    </row>
    <row r="141" spans="1:9" ht="20.100000000000001" customHeight="1">
      <c r="A141" s="1"/>
      <c r="B141" s="350"/>
      <c r="C141" s="160">
        <v>5</v>
      </c>
      <c r="D141" s="14">
        <v>14</v>
      </c>
      <c r="E141" s="11" t="s">
        <v>31</v>
      </c>
      <c r="F141" s="49">
        <v>5</v>
      </c>
      <c r="G141" s="49">
        <v>4</v>
      </c>
      <c r="H141" s="11">
        <v>1</v>
      </c>
      <c r="I141" s="49">
        <v>4</v>
      </c>
    </row>
    <row r="142" spans="1:9" ht="20.100000000000001" customHeight="1">
      <c r="A142" s="1"/>
      <c r="B142" s="350"/>
      <c r="C142" s="160">
        <v>6</v>
      </c>
      <c r="D142" s="14">
        <v>15</v>
      </c>
      <c r="E142" s="11" t="s">
        <v>31</v>
      </c>
      <c r="F142" s="49">
        <v>5</v>
      </c>
      <c r="G142" s="49">
        <v>3</v>
      </c>
      <c r="H142" s="11">
        <v>0</v>
      </c>
      <c r="I142" s="49">
        <v>7</v>
      </c>
    </row>
    <row r="143" spans="1:9" ht="20.100000000000001" customHeight="1">
      <c r="A143" s="1"/>
      <c r="B143" s="350"/>
      <c r="C143" s="160">
        <v>7</v>
      </c>
      <c r="D143" s="14">
        <v>11</v>
      </c>
      <c r="E143" s="11" t="s">
        <v>31</v>
      </c>
      <c r="F143" s="49">
        <v>6</v>
      </c>
      <c r="G143" s="49">
        <v>2</v>
      </c>
      <c r="H143" s="11">
        <v>0</v>
      </c>
      <c r="I143" s="49">
        <v>3</v>
      </c>
    </row>
    <row r="144" spans="1:9" ht="20.100000000000001" customHeight="1">
      <c r="A144" s="1"/>
      <c r="B144" s="350"/>
      <c r="C144" s="40">
        <v>8</v>
      </c>
      <c r="D144" s="14">
        <v>11</v>
      </c>
      <c r="E144" s="11" t="s">
        <v>31</v>
      </c>
      <c r="F144" s="49">
        <v>3</v>
      </c>
      <c r="G144" s="49">
        <v>5</v>
      </c>
      <c r="H144" s="11">
        <v>0</v>
      </c>
      <c r="I144" s="49">
        <v>3</v>
      </c>
    </row>
    <row r="145" spans="1:9" ht="20.100000000000001" customHeight="1">
      <c r="A145" s="1"/>
      <c r="B145" s="350"/>
      <c r="C145" s="40">
        <v>9</v>
      </c>
      <c r="D145" s="14">
        <v>10</v>
      </c>
      <c r="E145" s="11" t="s">
        <v>31</v>
      </c>
      <c r="F145" s="49">
        <v>5</v>
      </c>
      <c r="G145" s="49">
        <v>1</v>
      </c>
      <c r="H145" s="11">
        <v>2</v>
      </c>
      <c r="I145" s="49">
        <v>2</v>
      </c>
    </row>
    <row r="146" spans="1:9" ht="20.100000000000001" customHeight="1">
      <c r="A146" s="1"/>
      <c r="B146" s="350"/>
      <c r="C146" s="40">
        <v>10</v>
      </c>
      <c r="D146" s="14">
        <v>11</v>
      </c>
      <c r="E146" s="11" t="s">
        <v>31</v>
      </c>
      <c r="F146" s="49">
        <v>5</v>
      </c>
      <c r="G146" s="49">
        <v>2</v>
      </c>
      <c r="H146" s="11">
        <v>0</v>
      </c>
      <c r="I146" s="49">
        <v>4</v>
      </c>
    </row>
    <row r="147" spans="1:9" ht="20.100000000000001" customHeight="1">
      <c r="A147" s="1"/>
      <c r="B147" s="350"/>
      <c r="C147" s="40">
        <v>11</v>
      </c>
      <c r="D147" s="14">
        <v>12</v>
      </c>
      <c r="E147" s="11" t="s">
        <v>31</v>
      </c>
      <c r="F147" s="49">
        <v>5</v>
      </c>
      <c r="G147" s="49">
        <v>3</v>
      </c>
      <c r="H147" s="11">
        <v>0</v>
      </c>
      <c r="I147" s="49">
        <v>4</v>
      </c>
    </row>
    <row r="148" spans="1:9" s="18" customFormat="1" ht="20.100000000000001" customHeight="1">
      <c r="A148" s="1"/>
      <c r="B148" s="350"/>
      <c r="C148" s="40">
        <v>12</v>
      </c>
      <c r="D148" s="14">
        <v>16</v>
      </c>
      <c r="E148" s="11" t="s">
        <v>31</v>
      </c>
      <c r="F148" s="49">
        <v>1</v>
      </c>
      <c r="G148" s="49">
        <v>2</v>
      </c>
      <c r="H148" s="11">
        <v>1</v>
      </c>
      <c r="I148" s="49">
        <v>12</v>
      </c>
    </row>
    <row r="149" spans="1:9" s="18" customFormat="1" ht="20.100000000000001" customHeight="1">
      <c r="A149" s="20">
        <v>2024</v>
      </c>
      <c r="B149" s="346" t="s">
        <v>61</v>
      </c>
      <c r="C149" s="376">
        <v>1</v>
      </c>
      <c r="D149" s="388">
        <v>11</v>
      </c>
      <c r="E149" s="53" t="s">
        <v>31</v>
      </c>
      <c r="F149" s="51">
        <v>5</v>
      </c>
      <c r="G149" s="51">
        <v>2</v>
      </c>
      <c r="H149" s="53">
        <v>1</v>
      </c>
      <c r="I149" s="51">
        <v>3</v>
      </c>
    </row>
    <row r="150" spans="1:9" s="18" customFormat="1" ht="20.100000000000001" customHeight="1">
      <c r="A150" s="1"/>
      <c r="B150" s="350"/>
      <c r="C150" s="160">
        <v>2</v>
      </c>
      <c r="D150" s="14">
        <v>13</v>
      </c>
      <c r="E150" s="11" t="s">
        <v>31</v>
      </c>
      <c r="F150" s="49">
        <v>3</v>
      </c>
      <c r="G150" s="49">
        <v>3</v>
      </c>
      <c r="H150" s="11">
        <v>2</v>
      </c>
      <c r="I150" s="49">
        <v>5</v>
      </c>
    </row>
    <row r="151" spans="1:9" s="18" customFormat="1" ht="20.100000000000001" customHeight="1">
      <c r="A151" s="1"/>
      <c r="B151" s="350"/>
      <c r="C151" s="160">
        <v>3</v>
      </c>
      <c r="D151" s="14">
        <v>10</v>
      </c>
      <c r="E151" s="11" t="s">
        <v>31</v>
      </c>
      <c r="F151" s="49">
        <v>2</v>
      </c>
      <c r="G151" s="49">
        <v>4</v>
      </c>
      <c r="H151" s="11">
        <v>0</v>
      </c>
      <c r="I151" s="49">
        <v>4</v>
      </c>
    </row>
    <row r="152" spans="1:9" ht="20.100000000000001" customHeight="1">
      <c r="A152" s="1"/>
      <c r="B152" s="350"/>
      <c r="C152" s="160">
        <v>4</v>
      </c>
      <c r="D152" s="14">
        <v>8</v>
      </c>
      <c r="E152" s="11" t="s">
        <v>31</v>
      </c>
      <c r="F152" s="49">
        <v>2</v>
      </c>
      <c r="G152" s="49">
        <v>2</v>
      </c>
      <c r="H152" s="11">
        <v>0</v>
      </c>
      <c r="I152" s="49">
        <v>4</v>
      </c>
    </row>
    <row r="153" spans="1:9" ht="20.100000000000001" customHeight="1">
      <c r="A153" s="1"/>
      <c r="B153" s="350"/>
      <c r="C153" s="160">
        <v>5</v>
      </c>
      <c r="D153" s="14">
        <v>11</v>
      </c>
      <c r="E153" s="11" t="s">
        <v>31</v>
      </c>
      <c r="F153" s="49">
        <v>1</v>
      </c>
      <c r="G153" s="49">
        <v>1</v>
      </c>
      <c r="H153" s="11">
        <v>0</v>
      </c>
      <c r="I153" s="49">
        <v>9</v>
      </c>
    </row>
    <row r="154" spans="1:9" ht="20.100000000000001" customHeight="1">
      <c r="A154" s="1"/>
      <c r="B154" s="350"/>
      <c r="C154" s="160">
        <v>6</v>
      </c>
      <c r="D154" s="14">
        <v>10</v>
      </c>
      <c r="E154" s="11" t="s">
        <v>31</v>
      </c>
      <c r="F154" s="49">
        <v>4</v>
      </c>
      <c r="G154" s="49">
        <v>1</v>
      </c>
      <c r="H154" s="11">
        <v>1</v>
      </c>
      <c r="I154" s="49">
        <v>4</v>
      </c>
    </row>
    <row r="155" spans="1:9" ht="20.100000000000001" customHeight="1">
      <c r="A155" s="1"/>
      <c r="B155" s="350"/>
      <c r="C155" s="160">
        <v>7</v>
      </c>
      <c r="D155" s="14">
        <v>15</v>
      </c>
      <c r="E155" s="11" t="s">
        <v>31</v>
      </c>
      <c r="F155" s="49">
        <v>6</v>
      </c>
      <c r="G155" s="49">
        <v>5</v>
      </c>
      <c r="H155" s="11">
        <v>0</v>
      </c>
      <c r="I155" s="49">
        <v>4</v>
      </c>
    </row>
    <row r="156" spans="1:9" ht="20.100000000000001" customHeight="1">
      <c r="A156" s="1"/>
      <c r="B156" s="350"/>
      <c r="C156" s="40">
        <v>8</v>
      </c>
      <c r="D156" s="14">
        <v>12</v>
      </c>
      <c r="E156" s="11" t="s">
        <v>31</v>
      </c>
      <c r="F156" s="49">
        <v>5</v>
      </c>
      <c r="G156" s="49">
        <v>4</v>
      </c>
      <c r="H156" s="11">
        <v>0</v>
      </c>
      <c r="I156" s="49">
        <v>3</v>
      </c>
    </row>
    <row r="157" spans="1:9" ht="20.100000000000001" customHeight="1">
      <c r="A157" s="1"/>
      <c r="B157" s="350"/>
      <c r="C157" s="40">
        <v>9</v>
      </c>
      <c r="D157" s="14">
        <v>14</v>
      </c>
      <c r="E157" s="11" t="s">
        <v>31</v>
      </c>
      <c r="F157" s="49">
        <v>5</v>
      </c>
      <c r="G157" s="49">
        <v>6</v>
      </c>
      <c r="H157" s="11">
        <v>0</v>
      </c>
      <c r="I157" s="49">
        <v>3</v>
      </c>
    </row>
    <row r="158" spans="1:9" ht="20.100000000000001" customHeight="1">
      <c r="A158" s="1"/>
      <c r="B158" s="350"/>
      <c r="C158" s="40">
        <v>10</v>
      </c>
      <c r="D158" s="14">
        <v>8</v>
      </c>
      <c r="E158" s="11" t="s">
        <v>31</v>
      </c>
      <c r="F158" s="49">
        <v>3</v>
      </c>
      <c r="G158" s="49">
        <v>2</v>
      </c>
      <c r="H158" s="11">
        <v>0</v>
      </c>
      <c r="I158" s="49">
        <v>3</v>
      </c>
    </row>
    <row r="159" spans="1:9" ht="20.100000000000001" customHeight="1">
      <c r="A159" s="1"/>
      <c r="B159" s="350"/>
      <c r="C159" s="40">
        <v>11</v>
      </c>
      <c r="D159" s="14">
        <v>10</v>
      </c>
      <c r="E159" s="11" t="s">
        <v>31</v>
      </c>
      <c r="F159" s="49">
        <v>2</v>
      </c>
      <c r="G159" s="49">
        <v>2</v>
      </c>
      <c r="H159" s="11">
        <v>0</v>
      </c>
      <c r="I159" s="49">
        <v>6</v>
      </c>
    </row>
    <row r="160" spans="1:9" s="18" customFormat="1" ht="20.100000000000001" customHeight="1">
      <c r="A160" s="1"/>
      <c r="B160" s="350"/>
      <c r="C160" s="40">
        <v>12</v>
      </c>
      <c r="D160" s="14">
        <v>9</v>
      </c>
      <c r="E160" s="11" t="s">
        <v>31</v>
      </c>
      <c r="F160" s="49">
        <v>2</v>
      </c>
      <c r="G160" s="49">
        <v>3</v>
      </c>
      <c r="H160" s="11">
        <v>0</v>
      </c>
      <c r="I160" s="49">
        <v>4</v>
      </c>
    </row>
    <row r="161" spans="1:10" s="18" customFormat="1" ht="20.100000000000001" customHeight="1" thickBot="1">
      <c r="A161" s="528">
        <v>2025</v>
      </c>
      <c r="B161" s="529" t="s">
        <v>61</v>
      </c>
      <c r="C161" s="530">
        <v>1</v>
      </c>
      <c r="D161" s="531">
        <v>13</v>
      </c>
      <c r="E161" s="532" t="s">
        <v>31</v>
      </c>
      <c r="F161" s="533">
        <v>5</v>
      </c>
      <c r="G161" s="533">
        <v>2</v>
      </c>
      <c r="H161" s="532">
        <v>1</v>
      </c>
      <c r="I161" s="533">
        <v>5</v>
      </c>
    </row>
    <row r="162" spans="1:10" ht="15" customHeight="1">
      <c r="A162" s="1"/>
      <c r="B162" s="350"/>
      <c r="C162" s="40"/>
      <c r="D162" s="49"/>
      <c r="E162" s="11"/>
      <c r="F162" s="49"/>
      <c r="G162" s="49"/>
      <c r="H162" s="11"/>
      <c r="I162" s="49"/>
    </row>
    <row r="163" spans="1:10" ht="15" customHeight="1">
      <c r="A163" s="12" t="s">
        <v>475</v>
      </c>
      <c r="B163" s="379"/>
      <c r="C163" s="50"/>
      <c r="D163" s="12"/>
      <c r="E163" s="12"/>
      <c r="F163" s="12"/>
      <c r="G163" s="12"/>
      <c r="H163" s="12"/>
      <c r="I163" s="12"/>
    </row>
    <row r="164" spans="1:10" ht="15" customHeight="1">
      <c r="A164" s="12" t="s">
        <v>387</v>
      </c>
      <c r="B164" s="315"/>
      <c r="C164" s="12"/>
      <c r="D164" s="12"/>
      <c r="E164" s="12"/>
      <c r="F164" s="12"/>
      <c r="G164" s="12"/>
      <c r="H164" s="12"/>
      <c r="I164" s="12"/>
    </row>
    <row r="165" spans="1:10" ht="15" customHeight="1">
      <c r="A165" s="12" t="s">
        <v>476</v>
      </c>
      <c r="B165" s="315"/>
      <c r="C165" s="12"/>
      <c r="D165" s="12"/>
      <c r="E165" s="12"/>
      <c r="F165" s="12"/>
      <c r="G165" s="12"/>
      <c r="H165" s="12"/>
      <c r="I165" s="12"/>
    </row>
    <row r="166" spans="1:10" ht="15" customHeight="1">
      <c r="A166" s="12" t="s">
        <v>388</v>
      </c>
      <c r="B166" s="315"/>
      <c r="C166" s="12"/>
      <c r="D166" s="12"/>
      <c r="E166" s="12"/>
      <c r="F166" s="12"/>
      <c r="G166" s="12"/>
      <c r="H166" s="12"/>
      <c r="I166" s="12"/>
      <c r="J166" s="48"/>
    </row>
  </sheetData>
  <sheetProtection algorithmName="SHA-512" hashValue="jdPX/PBZ3ylFeJdI6A0zvX8VbTOvwZK6GXCk9D/pGytQh5nokSd6yKv86IAaF9TYwudZZrlDNSrPkZcS+jHjDw==" saltValue="m6DL3PD8rI8smMNYnVtUwg==" spinCount="100000" sheet="1" objects="1" scenarios="1" formatRows="0"/>
  <mergeCells count="3">
    <mergeCell ref="A4:C5"/>
    <mergeCell ref="H2:I3"/>
    <mergeCell ref="D4:I4"/>
  </mergeCells>
  <phoneticPr fontId="4"/>
  <printOptions horizontalCentered="1"/>
  <pageMargins left="0.19685039370078741" right="0.19685039370078741" top="0.59055118110236227" bottom="0.59055118110236227" header="0.31496062992125984" footer="0.31496062992125984"/>
  <pageSetup paperSize="9" orientation="portrait" r:id="rId1"/>
  <headerFooter scaleWithDoc="0" alignWithMargins="0">
    <firstHeader>&amp;L&amp;"ＭＳ Ｐゴシック,太字"&amp;14-資料・国内-</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Q49"/>
  <sheetViews>
    <sheetView showGridLines="0" zoomScaleNormal="100" zoomScaleSheetLayoutView="100" workbookViewId="0">
      <pane ySplit="6" topLeftCell="A32" activePane="bottomLeft" state="frozen"/>
      <selection pane="bottomLeft" activeCell="D50" sqref="D50"/>
    </sheetView>
  </sheetViews>
  <sheetFormatPr defaultRowHeight="13.5"/>
  <cols>
    <col min="1" max="1" width="8.625" style="2" customWidth="1"/>
    <col min="2" max="17" width="6.625" style="2" customWidth="1"/>
    <col min="18" max="16384" width="9" style="2"/>
  </cols>
  <sheetData>
    <row r="1" spans="1:17" s="5" customFormat="1" ht="24.95" customHeight="1">
      <c r="A1" s="200" t="s">
        <v>390</v>
      </c>
    </row>
    <row r="2" spans="1:17" ht="24.95" customHeight="1">
      <c r="A2" s="201" t="s">
        <v>391</v>
      </c>
      <c r="M2" s="582" t="s">
        <v>33</v>
      </c>
      <c r="N2" s="582"/>
      <c r="O2" s="582"/>
      <c r="P2" s="582"/>
      <c r="Q2" s="582"/>
    </row>
    <row r="3" spans="1:17" ht="15" customHeight="1" thickBot="1">
      <c r="A3" s="6"/>
      <c r="B3" s="33"/>
      <c r="C3" s="33"/>
      <c r="D3" s="33"/>
      <c r="E3" s="33"/>
      <c r="F3" s="33"/>
      <c r="G3" s="33"/>
      <c r="H3" s="33"/>
      <c r="I3" s="33"/>
      <c r="J3" s="33"/>
      <c r="K3" s="33"/>
      <c r="L3" s="33"/>
      <c r="M3" s="582"/>
      <c r="N3" s="582"/>
      <c r="O3" s="582"/>
      <c r="P3" s="582"/>
      <c r="Q3" s="582"/>
    </row>
    <row r="4" spans="1:17" s="12" customFormat="1" ht="20.100000000000001" customHeight="1">
      <c r="A4" s="586" t="s">
        <v>392</v>
      </c>
      <c r="B4" s="591" t="s">
        <v>78</v>
      </c>
      <c r="C4" s="592"/>
      <c r="D4" s="592"/>
      <c r="E4" s="592"/>
      <c r="F4" s="592"/>
      <c r="G4" s="592"/>
      <c r="H4" s="592"/>
      <c r="I4" s="593"/>
      <c r="J4" s="591" t="s">
        <v>79</v>
      </c>
      <c r="K4" s="597"/>
      <c r="L4" s="597"/>
      <c r="M4" s="597"/>
      <c r="N4" s="597"/>
      <c r="O4" s="597"/>
      <c r="P4" s="598"/>
      <c r="Q4" s="395" t="s">
        <v>34</v>
      </c>
    </row>
    <row r="5" spans="1:17" s="12" customFormat="1" ht="20.100000000000001" customHeight="1">
      <c r="A5" s="587"/>
      <c r="B5" s="391"/>
      <c r="C5" s="589" t="s">
        <v>80</v>
      </c>
      <c r="D5" s="589" t="s">
        <v>393</v>
      </c>
      <c r="E5" s="599" t="s">
        <v>81</v>
      </c>
      <c r="F5" s="600"/>
      <c r="G5" s="600"/>
      <c r="H5" s="600"/>
      <c r="I5" s="601"/>
      <c r="J5" s="76"/>
      <c r="K5" s="594" t="s">
        <v>82</v>
      </c>
      <c r="L5" s="595"/>
      <c r="M5" s="595"/>
      <c r="N5" s="595"/>
      <c r="O5" s="596"/>
      <c r="P5" s="392" t="s">
        <v>83</v>
      </c>
      <c r="Q5" s="396" t="s">
        <v>36</v>
      </c>
    </row>
    <row r="6" spans="1:17" s="12" customFormat="1" ht="39.950000000000003" customHeight="1" thickBot="1">
      <c r="A6" s="588"/>
      <c r="B6" s="397"/>
      <c r="C6" s="590"/>
      <c r="D6" s="602"/>
      <c r="E6" s="398" t="s">
        <v>37</v>
      </c>
      <c r="F6" s="399" t="s">
        <v>394</v>
      </c>
      <c r="G6" s="399" t="s">
        <v>85</v>
      </c>
      <c r="H6" s="399" t="s">
        <v>397</v>
      </c>
      <c r="I6" s="400" t="s">
        <v>395</v>
      </c>
      <c r="J6" s="397"/>
      <c r="K6" s="398" t="s">
        <v>38</v>
      </c>
      <c r="L6" s="399" t="s">
        <v>394</v>
      </c>
      <c r="M6" s="399" t="s">
        <v>85</v>
      </c>
      <c r="N6" s="399" t="s">
        <v>398</v>
      </c>
      <c r="O6" s="400" t="s">
        <v>395</v>
      </c>
      <c r="P6" s="401" t="s">
        <v>396</v>
      </c>
      <c r="Q6" s="402" t="s">
        <v>86</v>
      </c>
    </row>
    <row r="7" spans="1:17" ht="20.100000000000001" hidden="1" customHeight="1">
      <c r="A7" s="410" t="s">
        <v>39</v>
      </c>
      <c r="B7" s="412">
        <v>747</v>
      </c>
      <c r="C7" s="417">
        <v>250</v>
      </c>
      <c r="D7" s="418">
        <v>336</v>
      </c>
      <c r="E7" s="418">
        <v>161</v>
      </c>
      <c r="F7" s="418">
        <v>41</v>
      </c>
      <c r="G7" s="418">
        <v>55</v>
      </c>
      <c r="H7" s="418">
        <v>59</v>
      </c>
      <c r="I7" s="414">
        <v>6</v>
      </c>
      <c r="J7" s="412">
        <v>461</v>
      </c>
      <c r="K7" s="418">
        <v>7</v>
      </c>
      <c r="L7" s="418">
        <v>0</v>
      </c>
      <c r="M7" s="418">
        <v>1</v>
      </c>
      <c r="N7" s="418">
        <v>5</v>
      </c>
      <c r="O7" s="418">
        <v>1</v>
      </c>
      <c r="P7" s="418">
        <v>454</v>
      </c>
      <c r="Q7" s="421">
        <v>286</v>
      </c>
    </row>
    <row r="8" spans="1:17" ht="20.100000000000001" hidden="1" customHeight="1">
      <c r="A8" s="411" t="s">
        <v>40</v>
      </c>
      <c r="B8" s="413">
        <v>730</v>
      </c>
      <c r="C8" s="419">
        <v>303</v>
      </c>
      <c r="D8" s="75">
        <v>269</v>
      </c>
      <c r="E8" s="75">
        <v>158</v>
      </c>
      <c r="F8" s="75">
        <v>50</v>
      </c>
      <c r="G8" s="75">
        <v>31</v>
      </c>
      <c r="H8" s="75">
        <v>56</v>
      </c>
      <c r="I8" s="73">
        <v>21</v>
      </c>
      <c r="J8" s="413">
        <v>405</v>
      </c>
      <c r="K8" s="75">
        <v>15</v>
      </c>
      <c r="L8" s="75">
        <v>0</v>
      </c>
      <c r="M8" s="75">
        <v>1</v>
      </c>
      <c r="N8" s="75">
        <v>11</v>
      </c>
      <c r="O8" s="75">
        <v>3</v>
      </c>
      <c r="P8" s="75">
        <v>390</v>
      </c>
      <c r="Q8" s="422">
        <v>325</v>
      </c>
    </row>
    <row r="9" spans="1:17" ht="20.100000000000001" hidden="1" customHeight="1">
      <c r="A9" s="411" t="s">
        <v>41</v>
      </c>
      <c r="B9" s="413">
        <v>624</v>
      </c>
      <c r="C9" s="419">
        <v>329</v>
      </c>
      <c r="D9" s="75">
        <v>160</v>
      </c>
      <c r="E9" s="75">
        <v>135</v>
      </c>
      <c r="F9" s="75">
        <v>35</v>
      </c>
      <c r="G9" s="75">
        <v>16</v>
      </c>
      <c r="H9" s="75">
        <v>52</v>
      </c>
      <c r="I9" s="73">
        <v>32</v>
      </c>
      <c r="J9" s="413">
        <v>319</v>
      </c>
      <c r="K9" s="75">
        <v>27</v>
      </c>
      <c r="L9" s="75">
        <v>0</v>
      </c>
      <c r="M9" s="75">
        <v>0</v>
      </c>
      <c r="N9" s="75">
        <v>21</v>
      </c>
      <c r="O9" s="75">
        <v>6</v>
      </c>
      <c r="P9" s="75">
        <v>292</v>
      </c>
      <c r="Q9" s="422">
        <v>305</v>
      </c>
    </row>
    <row r="10" spans="1:17" ht="20.100000000000001" hidden="1" customHeight="1">
      <c r="A10" s="405" t="s">
        <v>88</v>
      </c>
      <c r="B10" s="413">
        <v>460</v>
      </c>
      <c r="C10" s="75">
        <v>167</v>
      </c>
      <c r="D10" s="75">
        <v>85</v>
      </c>
      <c r="E10" s="75">
        <v>208</v>
      </c>
      <c r="F10" s="75">
        <v>26</v>
      </c>
      <c r="G10" s="75">
        <v>21</v>
      </c>
      <c r="H10" s="75">
        <v>60</v>
      </c>
      <c r="I10" s="73">
        <v>101</v>
      </c>
      <c r="J10" s="413">
        <v>308</v>
      </c>
      <c r="K10" s="75">
        <v>11</v>
      </c>
      <c r="L10" s="11" t="s">
        <v>87</v>
      </c>
      <c r="M10" s="75">
        <v>0</v>
      </c>
      <c r="N10" s="75">
        <v>7</v>
      </c>
      <c r="O10" s="75">
        <v>4</v>
      </c>
      <c r="P10" s="75">
        <v>297</v>
      </c>
      <c r="Q10" s="75">
        <v>152</v>
      </c>
    </row>
    <row r="11" spans="1:17" ht="20.100000000000001" customHeight="1">
      <c r="A11" s="405" t="s">
        <v>89</v>
      </c>
      <c r="B11" s="413">
        <v>483</v>
      </c>
      <c r="C11" s="75">
        <v>152</v>
      </c>
      <c r="D11" s="75">
        <v>71</v>
      </c>
      <c r="E11" s="75">
        <v>260</v>
      </c>
      <c r="F11" s="75">
        <v>25</v>
      </c>
      <c r="G11" s="75">
        <v>38</v>
      </c>
      <c r="H11" s="75">
        <v>65</v>
      </c>
      <c r="I11" s="73">
        <v>132</v>
      </c>
      <c r="J11" s="413">
        <v>345</v>
      </c>
      <c r="K11" s="75">
        <v>11</v>
      </c>
      <c r="L11" s="11" t="s">
        <v>87</v>
      </c>
      <c r="M11" s="75">
        <v>0</v>
      </c>
      <c r="N11" s="75">
        <v>7</v>
      </c>
      <c r="O11" s="75">
        <v>4</v>
      </c>
      <c r="P11" s="75">
        <v>334</v>
      </c>
      <c r="Q11" s="75">
        <v>138</v>
      </c>
    </row>
    <row r="12" spans="1:17" ht="20.100000000000001" customHeight="1">
      <c r="A12" s="405" t="s">
        <v>42</v>
      </c>
      <c r="B12" s="413">
        <v>525</v>
      </c>
      <c r="C12" s="75">
        <v>138</v>
      </c>
      <c r="D12" s="75">
        <v>65</v>
      </c>
      <c r="E12" s="75">
        <v>322</v>
      </c>
      <c r="F12" s="75">
        <v>26</v>
      </c>
      <c r="G12" s="75">
        <v>37</v>
      </c>
      <c r="H12" s="75">
        <v>64</v>
      </c>
      <c r="I12" s="73">
        <v>195</v>
      </c>
      <c r="J12" s="413">
        <v>390</v>
      </c>
      <c r="K12" s="75">
        <v>10</v>
      </c>
      <c r="L12" s="11" t="s">
        <v>87</v>
      </c>
      <c r="M12" s="75">
        <v>0</v>
      </c>
      <c r="N12" s="75">
        <v>7</v>
      </c>
      <c r="O12" s="75">
        <v>3</v>
      </c>
      <c r="P12" s="75">
        <v>380</v>
      </c>
      <c r="Q12" s="75">
        <v>135</v>
      </c>
    </row>
    <row r="13" spans="1:17" ht="20.100000000000001" customHeight="1">
      <c r="A13" s="405" t="s">
        <v>43</v>
      </c>
      <c r="B13" s="413">
        <v>515</v>
      </c>
      <c r="C13" s="75">
        <v>135</v>
      </c>
      <c r="D13" s="75">
        <v>54</v>
      </c>
      <c r="E13" s="75">
        <v>326</v>
      </c>
      <c r="F13" s="75">
        <v>30</v>
      </c>
      <c r="G13" s="75">
        <v>31</v>
      </c>
      <c r="H13" s="75">
        <v>61</v>
      </c>
      <c r="I13" s="73">
        <v>204</v>
      </c>
      <c r="J13" s="413">
        <v>377</v>
      </c>
      <c r="K13" s="75">
        <v>11</v>
      </c>
      <c r="L13" s="419">
        <v>0</v>
      </c>
      <c r="M13" s="75">
        <v>1</v>
      </c>
      <c r="N13" s="75">
        <v>8</v>
      </c>
      <c r="O13" s="75">
        <v>2</v>
      </c>
      <c r="P13" s="75">
        <v>366</v>
      </c>
      <c r="Q13" s="75">
        <v>138</v>
      </c>
    </row>
    <row r="14" spans="1:17" ht="20.100000000000001" customHeight="1">
      <c r="A14" s="405" t="s">
        <v>44</v>
      </c>
      <c r="B14" s="413">
        <v>507</v>
      </c>
      <c r="C14" s="75">
        <v>138</v>
      </c>
      <c r="D14" s="75">
        <v>43</v>
      </c>
      <c r="E14" s="75">
        <v>326</v>
      </c>
      <c r="F14" s="75">
        <v>35</v>
      </c>
      <c r="G14" s="75">
        <v>49</v>
      </c>
      <c r="H14" s="75">
        <v>62</v>
      </c>
      <c r="I14" s="73">
        <v>180</v>
      </c>
      <c r="J14" s="413">
        <v>374</v>
      </c>
      <c r="K14" s="75">
        <v>13</v>
      </c>
      <c r="L14" s="419">
        <v>0</v>
      </c>
      <c r="M14" s="75">
        <v>0</v>
      </c>
      <c r="N14" s="75">
        <v>9</v>
      </c>
      <c r="O14" s="75">
        <v>4</v>
      </c>
      <c r="P14" s="75">
        <v>361</v>
      </c>
      <c r="Q14" s="75">
        <v>133</v>
      </c>
    </row>
    <row r="15" spans="1:17" ht="20.100000000000001" customHeight="1">
      <c r="A15" s="405" t="s">
        <v>45</v>
      </c>
      <c r="B15" s="413">
        <v>401</v>
      </c>
      <c r="C15" s="75">
        <v>133</v>
      </c>
      <c r="D15" s="75">
        <v>32</v>
      </c>
      <c r="E15" s="75">
        <v>236</v>
      </c>
      <c r="F15" s="75">
        <v>34</v>
      </c>
      <c r="G15" s="75">
        <v>35</v>
      </c>
      <c r="H15" s="75">
        <v>43</v>
      </c>
      <c r="I15" s="73">
        <v>124</v>
      </c>
      <c r="J15" s="413">
        <v>270</v>
      </c>
      <c r="K15" s="75">
        <v>14</v>
      </c>
      <c r="L15" s="419">
        <v>0</v>
      </c>
      <c r="M15" s="75">
        <v>0</v>
      </c>
      <c r="N15" s="75">
        <v>11</v>
      </c>
      <c r="O15" s="75">
        <v>3</v>
      </c>
      <c r="P15" s="75">
        <v>256</v>
      </c>
      <c r="Q15" s="75">
        <v>131</v>
      </c>
    </row>
    <row r="16" spans="1:17" ht="20.100000000000001" customHeight="1">
      <c r="A16" s="405" t="s">
        <v>46</v>
      </c>
      <c r="B16" s="413">
        <v>345</v>
      </c>
      <c r="C16" s="75">
        <v>131</v>
      </c>
      <c r="D16" s="75">
        <v>18</v>
      </c>
      <c r="E16" s="75">
        <v>196</v>
      </c>
      <c r="F16" s="75">
        <v>28</v>
      </c>
      <c r="G16" s="75">
        <v>23</v>
      </c>
      <c r="H16" s="75">
        <v>28</v>
      </c>
      <c r="I16" s="73">
        <v>117</v>
      </c>
      <c r="J16" s="413">
        <v>222</v>
      </c>
      <c r="K16" s="75">
        <v>13</v>
      </c>
      <c r="L16" s="419">
        <v>0</v>
      </c>
      <c r="M16" s="75">
        <v>0</v>
      </c>
      <c r="N16" s="75">
        <v>11</v>
      </c>
      <c r="O16" s="75">
        <v>2</v>
      </c>
      <c r="P16" s="75">
        <v>209</v>
      </c>
      <c r="Q16" s="75">
        <v>123</v>
      </c>
    </row>
    <row r="17" spans="1:17" ht="20.100000000000001" customHeight="1">
      <c r="A17" s="405" t="s">
        <v>47</v>
      </c>
      <c r="B17" s="413">
        <v>361</v>
      </c>
      <c r="C17" s="75">
        <v>123</v>
      </c>
      <c r="D17" s="75">
        <v>11</v>
      </c>
      <c r="E17" s="75">
        <v>227</v>
      </c>
      <c r="F17" s="75">
        <v>41</v>
      </c>
      <c r="G17" s="75">
        <v>28</v>
      </c>
      <c r="H17" s="75">
        <v>31</v>
      </c>
      <c r="I17" s="73">
        <v>127</v>
      </c>
      <c r="J17" s="413">
        <v>242</v>
      </c>
      <c r="K17" s="75">
        <v>13</v>
      </c>
      <c r="L17" s="419">
        <v>0</v>
      </c>
      <c r="M17" s="75">
        <v>0</v>
      </c>
      <c r="N17" s="75">
        <v>11</v>
      </c>
      <c r="O17" s="75">
        <v>2</v>
      </c>
      <c r="P17" s="75">
        <v>229</v>
      </c>
      <c r="Q17" s="75">
        <v>119</v>
      </c>
    </row>
    <row r="18" spans="1:17" s="6" customFormat="1" ht="20.100000000000001" customHeight="1">
      <c r="A18" s="405" t="s">
        <v>48</v>
      </c>
      <c r="B18" s="413">
        <v>376</v>
      </c>
      <c r="C18" s="75">
        <v>119</v>
      </c>
      <c r="D18" s="75">
        <v>9</v>
      </c>
      <c r="E18" s="75">
        <v>248</v>
      </c>
      <c r="F18" s="75">
        <v>39</v>
      </c>
      <c r="G18" s="75">
        <v>32</v>
      </c>
      <c r="H18" s="75">
        <v>28</v>
      </c>
      <c r="I18" s="73">
        <v>149</v>
      </c>
      <c r="J18" s="413">
        <v>263</v>
      </c>
      <c r="K18" s="75">
        <v>16</v>
      </c>
      <c r="L18" s="419">
        <v>0</v>
      </c>
      <c r="M18" s="75">
        <v>0</v>
      </c>
      <c r="N18" s="75">
        <v>14</v>
      </c>
      <c r="O18" s="75">
        <v>2</v>
      </c>
      <c r="P18" s="75">
        <v>247</v>
      </c>
      <c r="Q18" s="75">
        <v>113</v>
      </c>
    </row>
    <row r="19" spans="1:17" s="6" customFormat="1" ht="20.100000000000001" customHeight="1">
      <c r="A19" s="405" t="s">
        <v>49</v>
      </c>
      <c r="B19" s="413">
        <v>350</v>
      </c>
      <c r="C19" s="75">
        <v>113</v>
      </c>
      <c r="D19" s="75">
        <v>7</v>
      </c>
      <c r="E19" s="75">
        <v>230</v>
      </c>
      <c r="F19" s="75">
        <v>30</v>
      </c>
      <c r="G19" s="75">
        <v>23</v>
      </c>
      <c r="H19" s="75">
        <v>25</v>
      </c>
      <c r="I19" s="73">
        <v>152</v>
      </c>
      <c r="J19" s="413">
        <v>237</v>
      </c>
      <c r="K19" s="75">
        <v>17</v>
      </c>
      <c r="L19" s="419">
        <v>0</v>
      </c>
      <c r="M19" s="75">
        <v>0</v>
      </c>
      <c r="N19" s="75">
        <v>15</v>
      </c>
      <c r="O19" s="75">
        <v>2</v>
      </c>
      <c r="P19" s="75">
        <v>220</v>
      </c>
      <c r="Q19" s="75">
        <v>113</v>
      </c>
    </row>
    <row r="20" spans="1:17" s="6" customFormat="1" ht="20.100000000000001" customHeight="1">
      <c r="A20" s="405" t="s">
        <v>50</v>
      </c>
      <c r="B20" s="413">
        <v>366</v>
      </c>
      <c r="C20" s="75">
        <v>113</v>
      </c>
      <c r="D20" s="75">
        <v>7</v>
      </c>
      <c r="E20" s="75">
        <v>246</v>
      </c>
      <c r="F20" s="75">
        <v>32</v>
      </c>
      <c r="G20" s="75">
        <v>28</v>
      </c>
      <c r="H20" s="75">
        <v>24</v>
      </c>
      <c r="I20" s="73">
        <v>162</v>
      </c>
      <c r="J20" s="413">
        <v>261</v>
      </c>
      <c r="K20" s="75">
        <v>18</v>
      </c>
      <c r="L20" s="419">
        <v>0</v>
      </c>
      <c r="M20" s="75">
        <v>0</v>
      </c>
      <c r="N20" s="75">
        <v>16</v>
      </c>
      <c r="O20" s="75">
        <v>2</v>
      </c>
      <c r="P20" s="75">
        <v>243</v>
      </c>
      <c r="Q20" s="75">
        <v>105</v>
      </c>
    </row>
    <row r="21" spans="1:17" s="6" customFormat="1" ht="20.100000000000001" customHeight="1">
      <c r="A21" s="405" t="s">
        <v>51</v>
      </c>
      <c r="B21" s="413">
        <v>361</v>
      </c>
      <c r="C21" s="75">
        <v>105</v>
      </c>
      <c r="D21" s="75">
        <v>5</v>
      </c>
      <c r="E21" s="75">
        <v>251</v>
      </c>
      <c r="F21" s="75">
        <v>31</v>
      </c>
      <c r="G21" s="75">
        <v>33</v>
      </c>
      <c r="H21" s="75">
        <v>25</v>
      </c>
      <c r="I21" s="73">
        <v>162</v>
      </c>
      <c r="J21" s="413">
        <v>261</v>
      </c>
      <c r="K21" s="75">
        <v>20</v>
      </c>
      <c r="L21" s="419">
        <v>2</v>
      </c>
      <c r="M21" s="75">
        <v>0</v>
      </c>
      <c r="N21" s="75">
        <v>17</v>
      </c>
      <c r="O21" s="75">
        <v>1</v>
      </c>
      <c r="P21" s="75">
        <v>241</v>
      </c>
      <c r="Q21" s="75">
        <v>100</v>
      </c>
    </row>
    <row r="22" spans="1:17" s="6" customFormat="1" ht="20.100000000000001" customHeight="1">
      <c r="A22" s="405" t="s">
        <v>52</v>
      </c>
      <c r="B22" s="413">
        <v>353</v>
      </c>
      <c r="C22" s="75">
        <v>100</v>
      </c>
      <c r="D22" s="75">
        <v>4</v>
      </c>
      <c r="E22" s="75">
        <v>249</v>
      </c>
      <c r="F22" s="75">
        <v>26</v>
      </c>
      <c r="G22" s="75">
        <v>30</v>
      </c>
      <c r="H22" s="75">
        <v>25</v>
      </c>
      <c r="I22" s="73">
        <v>168</v>
      </c>
      <c r="J22" s="413">
        <v>268</v>
      </c>
      <c r="K22" s="75">
        <v>30</v>
      </c>
      <c r="L22" s="419">
        <v>11</v>
      </c>
      <c r="M22" s="75">
        <v>0</v>
      </c>
      <c r="N22" s="75">
        <v>18</v>
      </c>
      <c r="O22" s="75">
        <v>1</v>
      </c>
      <c r="P22" s="75">
        <v>238</v>
      </c>
      <c r="Q22" s="75">
        <v>85</v>
      </c>
    </row>
    <row r="23" spans="1:17" s="6" customFormat="1" ht="20.100000000000001" customHeight="1">
      <c r="A23" s="405" t="s">
        <v>53</v>
      </c>
      <c r="B23" s="413">
        <v>354</v>
      </c>
      <c r="C23" s="75">
        <v>85</v>
      </c>
      <c r="D23" s="75">
        <v>3</v>
      </c>
      <c r="E23" s="75">
        <v>266</v>
      </c>
      <c r="F23" s="75">
        <v>22</v>
      </c>
      <c r="G23" s="75">
        <v>33</v>
      </c>
      <c r="H23" s="75">
        <v>30</v>
      </c>
      <c r="I23" s="73">
        <v>181</v>
      </c>
      <c r="J23" s="413">
        <v>270</v>
      </c>
      <c r="K23" s="75">
        <v>27</v>
      </c>
      <c r="L23" s="419">
        <v>4</v>
      </c>
      <c r="M23" s="75">
        <v>1</v>
      </c>
      <c r="N23" s="75">
        <v>21</v>
      </c>
      <c r="O23" s="75">
        <v>1</v>
      </c>
      <c r="P23" s="75">
        <v>243</v>
      </c>
      <c r="Q23" s="75">
        <v>84</v>
      </c>
    </row>
    <row r="24" spans="1:17" s="6" customFormat="1" ht="20.100000000000001" customHeight="1">
      <c r="A24" s="405" t="s">
        <v>54</v>
      </c>
      <c r="B24" s="75">
        <v>334</v>
      </c>
      <c r="C24" s="75">
        <v>84</v>
      </c>
      <c r="D24" s="75">
        <v>2</v>
      </c>
      <c r="E24" s="75">
        <v>248</v>
      </c>
      <c r="F24" s="75">
        <v>20</v>
      </c>
      <c r="G24" s="75">
        <v>32</v>
      </c>
      <c r="H24" s="75">
        <v>24</v>
      </c>
      <c r="I24" s="73">
        <v>172</v>
      </c>
      <c r="J24" s="75">
        <v>257</v>
      </c>
      <c r="K24" s="75">
        <v>22</v>
      </c>
      <c r="L24" s="419">
        <v>0</v>
      </c>
      <c r="M24" s="75">
        <v>1</v>
      </c>
      <c r="N24" s="75">
        <v>20</v>
      </c>
      <c r="O24" s="75">
        <v>1</v>
      </c>
      <c r="P24" s="75">
        <v>235</v>
      </c>
      <c r="Q24" s="75">
        <v>77</v>
      </c>
    </row>
    <row r="25" spans="1:17" s="6" customFormat="1" ht="20.100000000000001" customHeight="1">
      <c r="A25" s="405" t="s">
        <v>90</v>
      </c>
      <c r="B25" s="75">
        <v>293</v>
      </c>
      <c r="C25" s="75">
        <v>77</v>
      </c>
      <c r="D25" s="75">
        <v>2</v>
      </c>
      <c r="E25" s="75">
        <v>214</v>
      </c>
      <c r="F25" s="75">
        <v>13</v>
      </c>
      <c r="G25" s="75">
        <v>19</v>
      </c>
      <c r="H25" s="75">
        <v>21</v>
      </c>
      <c r="I25" s="73">
        <v>161</v>
      </c>
      <c r="J25" s="75">
        <v>222</v>
      </c>
      <c r="K25" s="75">
        <v>21</v>
      </c>
      <c r="L25" s="419">
        <v>0</v>
      </c>
      <c r="M25" s="75">
        <v>1</v>
      </c>
      <c r="N25" s="75">
        <v>18</v>
      </c>
      <c r="O25" s="75">
        <v>2</v>
      </c>
      <c r="P25" s="75">
        <v>201</v>
      </c>
      <c r="Q25" s="75">
        <v>71</v>
      </c>
    </row>
    <row r="26" spans="1:17" s="6" customFormat="1" ht="20.100000000000001" customHeight="1">
      <c r="A26" s="405" t="s">
        <v>91</v>
      </c>
      <c r="B26" s="75">
        <v>276</v>
      </c>
      <c r="C26" s="75">
        <v>71</v>
      </c>
      <c r="D26" s="75">
        <v>2</v>
      </c>
      <c r="E26" s="75">
        <v>203</v>
      </c>
      <c r="F26" s="75">
        <v>15</v>
      </c>
      <c r="G26" s="75">
        <v>23</v>
      </c>
      <c r="H26" s="75">
        <v>20</v>
      </c>
      <c r="I26" s="73">
        <v>145</v>
      </c>
      <c r="J26" s="75">
        <v>213</v>
      </c>
      <c r="K26" s="75">
        <v>16</v>
      </c>
      <c r="L26" s="419">
        <v>0</v>
      </c>
      <c r="M26" s="75">
        <v>0</v>
      </c>
      <c r="N26" s="75">
        <v>15</v>
      </c>
      <c r="O26" s="75">
        <v>1</v>
      </c>
      <c r="P26" s="75">
        <v>197</v>
      </c>
      <c r="Q26" s="75">
        <v>63</v>
      </c>
    </row>
    <row r="27" spans="1:17" s="6" customFormat="1" ht="20.100000000000001" customHeight="1">
      <c r="A27" s="405" t="s">
        <v>92</v>
      </c>
      <c r="B27" s="75">
        <v>237</v>
      </c>
      <c r="C27" s="75">
        <v>63</v>
      </c>
      <c r="D27" s="75">
        <v>1</v>
      </c>
      <c r="E27" s="75">
        <v>173</v>
      </c>
      <c r="F27" s="75">
        <v>12</v>
      </c>
      <c r="G27" s="75">
        <v>16</v>
      </c>
      <c r="H27" s="75">
        <v>15</v>
      </c>
      <c r="I27" s="73">
        <v>130</v>
      </c>
      <c r="J27" s="75">
        <v>190</v>
      </c>
      <c r="K27" s="75">
        <v>16</v>
      </c>
      <c r="L27" s="419">
        <v>0</v>
      </c>
      <c r="M27" s="75">
        <v>0</v>
      </c>
      <c r="N27" s="75">
        <v>15</v>
      </c>
      <c r="O27" s="75">
        <v>1</v>
      </c>
      <c r="P27" s="75">
        <v>174</v>
      </c>
      <c r="Q27" s="75">
        <v>47</v>
      </c>
    </row>
    <row r="28" spans="1:17" s="6" customFormat="1" ht="20.100000000000001" customHeight="1">
      <c r="A28" s="405" t="s">
        <v>101</v>
      </c>
      <c r="B28" s="75">
        <v>225</v>
      </c>
      <c r="C28" s="75">
        <v>47</v>
      </c>
      <c r="D28" s="75">
        <v>1</v>
      </c>
      <c r="E28" s="75">
        <v>177</v>
      </c>
      <c r="F28" s="75">
        <v>12</v>
      </c>
      <c r="G28" s="75">
        <v>16</v>
      </c>
      <c r="H28" s="75">
        <v>16</v>
      </c>
      <c r="I28" s="73">
        <v>133</v>
      </c>
      <c r="J28" s="75">
        <v>182</v>
      </c>
      <c r="K28" s="75">
        <v>16</v>
      </c>
      <c r="L28" s="419">
        <v>0</v>
      </c>
      <c r="M28" s="75">
        <v>0</v>
      </c>
      <c r="N28" s="75">
        <v>15</v>
      </c>
      <c r="O28" s="75">
        <v>1</v>
      </c>
      <c r="P28" s="75">
        <v>166</v>
      </c>
      <c r="Q28" s="75">
        <v>43</v>
      </c>
    </row>
    <row r="29" spans="1:17" s="6" customFormat="1" ht="20.100000000000001" customHeight="1">
      <c r="A29" s="405" t="s">
        <v>158</v>
      </c>
      <c r="B29" s="75">
        <v>227</v>
      </c>
      <c r="C29" s="75">
        <v>43</v>
      </c>
      <c r="D29" s="75">
        <v>1</v>
      </c>
      <c r="E29" s="75">
        <v>183</v>
      </c>
      <c r="F29" s="75">
        <v>9</v>
      </c>
      <c r="G29" s="75">
        <v>18</v>
      </c>
      <c r="H29" s="75">
        <v>14</v>
      </c>
      <c r="I29" s="73">
        <v>142</v>
      </c>
      <c r="J29" s="75">
        <v>180</v>
      </c>
      <c r="K29" s="75">
        <v>16</v>
      </c>
      <c r="L29" s="419">
        <v>0</v>
      </c>
      <c r="M29" s="75">
        <v>0</v>
      </c>
      <c r="N29" s="75">
        <v>15</v>
      </c>
      <c r="O29" s="75">
        <v>1</v>
      </c>
      <c r="P29" s="75">
        <v>164</v>
      </c>
      <c r="Q29" s="75">
        <v>47</v>
      </c>
    </row>
    <row r="30" spans="1:17" s="6" customFormat="1" ht="20.100000000000001" customHeight="1">
      <c r="A30" s="405" t="s">
        <v>159</v>
      </c>
      <c r="B30" s="74">
        <v>230</v>
      </c>
      <c r="C30" s="75">
        <v>47</v>
      </c>
      <c r="D30" s="75">
        <v>1</v>
      </c>
      <c r="E30" s="75">
        <v>182</v>
      </c>
      <c r="F30" s="75">
        <v>10</v>
      </c>
      <c r="G30" s="75">
        <v>16</v>
      </c>
      <c r="H30" s="75">
        <v>14</v>
      </c>
      <c r="I30" s="73">
        <v>142</v>
      </c>
      <c r="J30" s="74">
        <v>184</v>
      </c>
      <c r="K30" s="75">
        <v>15</v>
      </c>
      <c r="L30" s="419">
        <v>0</v>
      </c>
      <c r="M30" s="75">
        <v>0</v>
      </c>
      <c r="N30" s="75">
        <v>14</v>
      </c>
      <c r="O30" s="75">
        <v>1</v>
      </c>
      <c r="P30" s="75">
        <v>169</v>
      </c>
      <c r="Q30" s="75">
        <v>46</v>
      </c>
    </row>
    <row r="31" spans="1:17" s="6" customFormat="1" ht="20.100000000000001" customHeight="1">
      <c r="A31" s="405" t="s">
        <v>170</v>
      </c>
      <c r="B31" s="75">
        <f t="shared" ref="B31:B39" si="0">C31+D31+E31</f>
        <v>248</v>
      </c>
      <c r="C31" s="75">
        <f>Q30</f>
        <v>46</v>
      </c>
      <c r="D31" s="75">
        <v>0</v>
      </c>
      <c r="E31" s="75">
        <f t="shared" ref="E31:E42" si="1">F31+I31+H31+G31</f>
        <v>202</v>
      </c>
      <c r="F31" s="75">
        <v>9</v>
      </c>
      <c r="G31" s="75">
        <v>16</v>
      </c>
      <c r="H31" s="75">
        <v>13</v>
      </c>
      <c r="I31" s="73">
        <v>164</v>
      </c>
      <c r="J31" s="75">
        <f t="shared" ref="J31:J41" si="2">B31-Q31</f>
        <v>203</v>
      </c>
      <c r="K31" s="75">
        <f t="shared" ref="K31:K41" si="3">L31+O31+N31+M31</f>
        <v>14</v>
      </c>
      <c r="L31" s="419">
        <v>0</v>
      </c>
      <c r="M31" s="75">
        <v>0</v>
      </c>
      <c r="N31" s="75">
        <v>13</v>
      </c>
      <c r="O31" s="75">
        <v>1</v>
      </c>
      <c r="P31" s="75">
        <f t="shared" ref="P31:P42" si="4">J31-K31</f>
        <v>189</v>
      </c>
      <c r="Q31" s="75">
        <v>45</v>
      </c>
    </row>
    <row r="32" spans="1:17" s="6" customFormat="1" ht="20.100000000000001" customHeight="1">
      <c r="A32" s="405" t="s">
        <v>175</v>
      </c>
      <c r="B32" s="75">
        <f t="shared" si="0"/>
        <v>225</v>
      </c>
      <c r="C32" s="75">
        <v>45</v>
      </c>
      <c r="D32" s="75">
        <v>0</v>
      </c>
      <c r="E32" s="75">
        <f t="shared" si="1"/>
        <v>180</v>
      </c>
      <c r="F32" s="75">
        <v>8</v>
      </c>
      <c r="G32" s="75">
        <v>15</v>
      </c>
      <c r="H32" s="75">
        <v>12</v>
      </c>
      <c r="I32" s="73">
        <v>145</v>
      </c>
      <c r="J32" s="75">
        <f t="shared" si="2"/>
        <v>180</v>
      </c>
      <c r="K32" s="75">
        <f t="shared" si="3"/>
        <v>14</v>
      </c>
      <c r="L32" s="419">
        <v>0</v>
      </c>
      <c r="M32" s="75">
        <v>0</v>
      </c>
      <c r="N32" s="75">
        <v>13</v>
      </c>
      <c r="O32" s="75">
        <v>1</v>
      </c>
      <c r="P32" s="75">
        <f t="shared" si="4"/>
        <v>166</v>
      </c>
      <c r="Q32" s="75">
        <v>45</v>
      </c>
    </row>
    <row r="33" spans="1:17" s="6" customFormat="1" ht="20.100000000000001" customHeight="1">
      <c r="A33" s="405" t="s">
        <v>176</v>
      </c>
      <c r="B33" s="75">
        <f t="shared" si="0"/>
        <v>221</v>
      </c>
      <c r="C33" s="75">
        <v>45</v>
      </c>
      <c r="D33" s="75">
        <v>0</v>
      </c>
      <c r="E33" s="75">
        <f t="shared" si="1"/>
        <v>176</v>
      </c>
      <c r="F33" s="75">
        <v>6</v>
      </c>
      <c r="G33" s="75">
        <v>14</v>
      </c>
      <c r="H33" s="75">
        <v>11</v>
      </c>
      <c r="I33" s="73">
        <v>145</v>
      </c>
      <c r="J33" s="75">
        <f t="shared" si="2"/>
        <v>176</v>
      </c>
      <c r="K33" s="75">
        <f t="shared" si="3"/>
        <v>17</v>
      </c>
      <c r="L33" s="419">
        <v>0</v>
      </c>
      <c r="M33" s="75">
        <v>0</v>
      </c>
      <c r="N33" s="75">
        <v>12</v>
      </c>
      <c r="O33" s="75">
        <v>5</v>
      </c>
      <c r="P33" s="75">
        <f t="shared" si="4"/>
        <v>159</v>
      </c>
      <c r="Q33" s="75">
        <v>45</v>
      </c>
    </row>
    <row r="34" spans="1:17" s="6" customFormat="1" ht="20.100000000000001" customHeight="1">
      <c r="A34" s="405" t="s">
        <v>197</v>
      </c>
      <c r="B34" s="75">
        <f t="shared" si="0"/>
        <v>240</v>
      </c>
      <c r="C34" s="75">
        <v>45</v>
      </c>
      <c r="D34" s="75">
        <v>0</v>
      </c>
      <c r="E34" s="75">
        <f t="shared" si="1"/>
        <v>195</v>
      </c>
      <c r="F34" s="75">
        <v>7</v>
      </c>
      <c r="G34" s="75">
        <v>12</v>
      </c>
      <c r="H34" s="75">
        <v>14</v>
      </c>
      <c r="I34" s="73">
        <v>162</v>
      </c>
      <c r="J34" s="75">
        <f t="shared" si="2"/>
        <v>195</v>
      </c>
      <c r="K34" s="75">
        <f t="shared" si="3"/>
        <v>15.176</v>
      </c>
      <c r="L34" s="419">
        <v>0</v>
      </c>
      <c r="M34" s="75">
        <v>0.17599999999999999</v>
      </c>
      <c r="N34" s="75">
        <v>9</v>
      </c>
      <c r="O34" s="75">
        <v>6</v>
      </c>
      <c r="P34" s="75">
        <f t="shared" si="4"/>
        <v>179.82400000000001</v>
      </c>
      <c r="Q34" s="75">
        <v>45</v>
      </c>
    </row>
    <row r="35" spans="1:17" s="6" customFormat="1" ht="20.100000000000001" customHeight="1">
      <c r="A35" s="405" t="s">
        <v>200</v>
      </c>
      <c r="B35" s="75">
        <f t="shared" si="0"/>
        <v>238.56</v>
      </c>
      <c r="C35" s="75">
        <v>45</v>
      </c>
      <c r="D35" s="75">
        <v>0</v>
      </c>
      <c r="E35" s="75">
        <f t="shared" si="1"/>
        <v>193.56</v>
      </c>
      <c r="F35" s="75">
        <v>8</v>
      </c>
      <c r="G35" s="75">
        <v>14.56</v>
      </c>
      <c r="H35" s="75">
        <v>9</v>
      </c>
      <c r="I35" s="73">
        <v>162</v>
      </c>
      <c r="J35" s="75">
        <f t="shared" si="2"/>
        <v>193.56</v>
      </c>
      <c r="K35" s="75">
        <f t="shared" si="3"/>
        <v>21.298000000000002</v>
      </c>
      <c r="L35" s="419">
        <v>0</v>
      </c>
      <c r="M35" s="75">
        <v>0.245</v>
      </c>
      <c r="N35" s="75">
        <v>11.053000000000001</v>
      </c>
      <c r="O35" s="75">
        <v>10</v>
      </c>
      <c r="P35" s="75">
        <f t="shared" si="4"/>
        <v>172.262</v>
      </c>
      <c r="Q35" s="75">
        <v>45</v>
      </c>
    </row>
    <row r="36" spans="1:17" s="6" customFormat="1" ht="20.100000000000001" customHeight="1">
      <c r="A36" s="405" t="s">
        <v>224</v>
      </c>
      <c r="B36" s="75">
        <f t="shared" si="0"/>
        <v>204.56400000000002</v>
      </c>
      <c r="C36" s="75">
        <v>45</v>
      </c>
      <c r="D36" s="75">
        <v>0</v>
      </c>
      <c r="E36" s="75">
        <f t="shared" si="1"/>
        <v>159.56400000000002</v>
      </c>
      <c r="F36" s="75">
        <v>5.0380000000000003</v>
      </c>
      <c r="G36" s="75">
        <v>11.092000000000001</v>
      </c>
      <c r="H36" s="75">
        <v>8.4339999999999993</v>
      </c>
      <c r="I36" s="73">
        <v>135</v>
      </c>
      <c r="J36" s="75">
        <f t="shared" si="2"/>
        <v>159.56400000000002</v>
      </c>
      <c r="K36" s="75">
        <f t="shared" si="3"/>
        <v>26.018000000000001</v>
      </c>
      <c r="L36" s="419">
        <v>1E-3</v>
      </c>
      <c r="M36" s="75">
        <v>0.21299999999999999</v>
      </c>
      <c r="N36" s="75">
        <v>10.287000000000001</v>
      </c>
      <c r="O36" s="75">
        <v>15.516999999999999</v>
      </c>
      <c r="P36" s="75">
        <f t="shared" si="4"/>
        <v>133.54600000000002</v>
      </c>
      <c r="Q36" s="75">
        <v>45</v>
      </c>
    </row>
    <row r="37" spans="1:17" s="6" customFormat="1" ht="20.100000000000001" customHeight="1">
      <c r="A37" s="405" t="s">
        <v>226</v>
      </c>
      <c r="B37" s="75">
        <f t="shared" si="0"/>
        <v>205.80099999999999</v>
      </c>
      <c r="C37" s="75">
        <v>45</v>
      </c>
      <c r="D37" s="75">
        <v>0</v>
      </c>
      <c r="E37" s="75">
        <f t="shared" si="1"/>
        <v>160.80099999999999</v>
      </c>
      <c r="F37" s="75">
        <v>4.8520000000000003</v>
      </c>
      <c r="G37" s="75">
        <v>10.92</v>
      </c>
      <c r="H37" s="75">
        <v>8.0289999999999999</v>
      </c>
      <c r="I37" s="73">
        <v>137</v>
      </c>
      <c r="J37" s="75">
        <f t="shared" si="2"/>
        <v>160.80099999999999</v>
      </c>
      <c r="K37" s="75">
        <f t="shared" si="3"/>
        <v>25.149899999999999</v>
      </c>
      <c r="L37" s="419">
        <v>4.0000000000000001E-3</v>
      </c>
      <c r="M37" s="75">
        <v>0.16500000000000001</v>
      </c>
      <c r="N37" s="75">
        <v>9.9809000000000001</v>
      </c>
      <c r="O37" s="75">
        <v>15</v>
      </c>
      <c r="P37" s="75">
        <f t="shared" si="4"/>
        <v>135.65109999999999</v>
      </c>
      <c r="Q37" s="75">
        <v>45</v>
      </c>
    </row>
    <row r="38" spans="1:17" s="6" customFormat="1" ht="20.100000000000001" customHeight="1">
      <c r="A38" s="405" t="s">
        <v>275</v>
      </c>
      <c r="B38" s="75">
        <f t="shared" si="0"/>
        <v>182</v>
      </c>
      <c r="C38" s="75">
        <v>45</v>
      </c>
      <c r="D38" s="75">
        <v>0</v>
      </c>
      <c r="E38" s="75">
        <f t="shared" si="1"/>
        <v>137</v>
      </c>
      <c r="F38" s="75">
        <v>2</v>
      </c>
      <c r="G38" s="75">
        <v>6</v>
      </c>
      <c r="H38" s="75">
        <v>6</v>
      </c>
      <c r="I38" s="73">
        <v>123</v>
      </c>
      <c r="J38" s="75">
        <f t="shared" si="2"/>
        <v>137</v>
      </c>
      <c r="K38" s="75">
        <f t="shared" si="3"/>
        <v>27</v>
      </c>
      <c r="L38" s="419">
        <v>0</v>
      </c>
      <c r="M38" s="75">
        <v>0</v>
      </c>
      <c r="N38" s="75">
        <v>8</v>
      </c>
      <c r="O38" s="75">
        <v>19</v>
      </c>
      <c r="P38" s="75">
        <f t="shared" si="4"/>
        <v>110</v>
      </c>
      <c r="Q38" s="75">
        <v>45</v>
      </c>
    </row>
    <row r="39" spans="1:17" s="6" customFormat="1" ht="20.100000000000001" customHeight="1">
      <c r="A39" s="405" t="s">
        <v>290</v>
      </c>
      <c r="B39" s="75">
        <f t="shared" si="0"/>
        <v>175</v>
      </c>
      <c r="C39" s="75">
        <v>45</v>
      </c>
      <c r="D39" s="75">
        <v>0</v>
      </c>
      <c r="E39" s="75">
        <f t="shared" si="1"/>
        <v>130</v>
      </c>
      <c r="F39" s="75">
        <v>3</v>
      </c>
      <c r="G39" s="75">
        <v>6</v>
      </c>
      <c r="H39" s="75">
        <v>6</v>
      </c>
      <c r="I39" s="73">
        <v>115</v>
      </c>
      <c r="J39" s="75">
        <f t="shared" si="2"/>
        <v>130</v>
      </c>
      <c r="K39" s="75">
        <f t="shared" si="3"/>
        <v>24.172000000000001</v>
      </c>
      <c r="L39" s="419">
        <v>0</v>
      </c>
      <c r="M39" s="75">
        <v>0</v>
      </c>
      <c r="N39" s="75">
        <v>8</v>
      </c>
      <c r="O39" s="75">
        <v>16.172000000000001</v>
      </c>
      <c r="P39" s="75">
        <f t="shared" si="4"/>
        <v>105.828</v>
      </c>
      <c r="Q39" s="75">
        <v>45</v>
      </c>
    </row>
    <row r="40" spans="1:17" s="6" customFormat="1" ht="20.100000000000001" customHeight="1">
      <c r="A40" s="405" t="s">
        <v>291</v>
      </c>
      <c r="B40" s="75">
        <v>173</v>
      </c>
      <c r="C40" s="75">
        <v>45</v>
      </c>
      <c r="D40" s="75">
        <v>0</v>
      </c>
      <c r="E40" s="75">
        <f t="shared" si="1"/>
        <v>128</v>
      </c>
      <c r="F40" s="75">
        <v>4</v>
      </c>
      <c r="G40" s="75">
        <v>8</v>
      </c>
      <c r="H40" s="75">
        <v>6</v>
      </c>
      <c r="I40" s="73">
        <v>110</v>
      </c>
      <c r="J40" s="75">
        <f t="shared" si="2"/>
        <v>128</v>
      </c>
      <c r="K40" s="75">
        <f t="shared" si="3"/>
        <v>22</v>
      </c>
      <c r="L40" s="419">
        <v>0</v>
      </c>
      <c r="M40" s="75">
        <v>0</v>
      </c>
      <c r="N40" s="75">
        <v>8</v>
      </c>
      <c r="O40" s="75">
        <v>14</v>
      </c>
      <c r="P40" s="75">
        <f t="shared" si="4"/>
        <v>106</v>
      </c>
      <c r="Q40" s="75">
        <v>45</v>
      </c>
    </row>
    <row r="41" spans="1:17" s="6" customFormat="1" ht="20.100000000000001" customHeight="1">
      <c r="A41" s="405" t="s">
        <v>292</v>
      </c>
      <c r="B41" s="75">
        <v>166</v>
      </c>
      <c r="C41" s="75">
        <v>45</v>
      </c>
      <c r="D41" s="75">
        <v>0</v>
      </c>
      <c r="E41" s="75">
        <f t="shared" ref="E41" si="5">F41+I41+H41+G41</f>
        <v>121</v>
      </c>
      <c r="F41" s="75">
        <v>3</v>
      </c>
      <c r="G41" s="75">
        <v>7</v>
      </c>
      <c r="H41" s="75">
        <v>6</v>
      </c>
      <c r="I41" s="73">
        <v>105</v>
      </c>
      <c r="J41" s="75">
        <f t="shared" si="2"/>
        <v>121</v>
      </c>
      <c r="K41" s="75">
        <f t="shared" si="3"/>
        <v>20</v>
      </c>
      <c r="L41" s="419">
        <v>0</v>
      </c>
      <c r="M41" s="75">
        <v>0</v>
      </c>
      <c r="N41" s="75">
        <v>7</v>
      </c>
      <c r="O41" s="75">
        <v>13</v>
      </c>
      <c r="P41" s="75">
        <f t="shared" ref="P41" si="6">J41-K41</f>
        <v>101</v>
      </c>
      <c r="Q41" s="75">
        <v>45</v>
      </c>
    </row>
    <row r="42" spans="1:17" s="6" customFormat="1" ht="20.100000000000001" customHeight="1" thickBot="1">
      <c r="A42" s="405" t="s">
        <v>293</v>
      </c>
      <c r="B42" s="75">
        <v>158</v>
      </c>
      <c r="C42" s="75">
        <v>45</v>
      </c>
      <c r="D42" s="75">
        <v>0</v>
      </c>
      <c r="E42" s="75">
        <f t="shared" si="1"/>
        <v>113</v>
      </c>
      <c r="F42" s="75">
        <v>3</v>
      </c>
      <c r="G42" s="75">
        <v>6</v>
      </c>
      <c r="H42" s="75">
        <v>5</v>
      </c>
      <c r="I42" s="73">
        <v>99</v>
      </c>
      <c r="J42" s="75">
        <f t="shared" ref="J42" si="7">B42-Q42</f>
        <v>113</v>
      </c>
      <c r="K42" s="75">
        <f t="shared" ref="K42" si="8">L42+O42+N42+M42</f>
        <v>11</v>
      </c>
      <c r="L42" s="419">
        <v>0</v>
      </c>
      <c r="M42" s="75">
        <v>0</v>
      </c>
      <c r="N42" s="75">
        <v>7</v>
      </c>
      <c r="O42" s="75">
        <v>4</v>
      </c>
      <c r="P42" s="75">
        <f t="shared" si="4"/>
        <v>102</v>
      </c>
      <c r="Q42" s="75">
        <v>45</v>
      </c>
    </row>
    <row r="43" spans="1:17" s="6" customFormat="1" ht="20.100000000000001" hidden="1" customHeight="1" thickBot="1">
      <c r="A43" s="406" t="s">
        <v>293</v>
      </c>
      <c r="B43" s="407"/>
      <c r="C43" s="407"/>
      <c r="D43" s="407"/>
      <c r="E43" s="407"/>
      <c r="F43" s="407"/>
      <c r="G43" s="407"/>
      <c r="H43" s="407"/>
      <c r="I43" s="415"/>
      <c r="J43" s="407"/>
      <c r="K43" s="407"/>
      <c r="L43" s="423"/>
      <c r="M43" s="407"/>
      <c r="N43" s="407"/>
      <c r="O43" s="407"/>
      <c r="P43" s="407"/>
      <c r="Q43" s="407"/>
    </row>
    <row r="44" spans="1:17" s="6" customFormat="1" ht="35.1" customHeight="1" thickBot="1">
      <c r="A44" s="408" t="s">
        <v>460</v>
      </c>
      <c r="B44" s="409">
        <f>B42/B41%</f>
        <v>95.180722891566276</v>
      </c>
      <c r="C44" s="420">
        <f>C42/C41%</f>
        <v>100</v>
      </c>
      <c r="D44" s="420" t="s">
        <v>120</v>
      </c>
      <c r="E44" s="420">
        <f>E42/E41%</f>
        <v>93.388429752066116</v>
      </c>
      <c r="F44" s="420">
        <f>F42/F41%</f>
        <v>100</v>
      </c>
      <c r="G44" s="420">
        <f>G42/G41%</f>
        <v>85.714285714285708</v>
      </c>
      <c r="H44" s="420">
        <f>H42/H41%</f>
        <v>83.333333333333343</v>
      </c>
      <c r="I44" s="416">
        <f>I42/I41%</f>
        <v>94.285714285714278</v>
      </c>
      <c r="J44" s="409">
        <f>J42/J41%</f>
        <v>93.388429752066116</v>
      </c>
      <c r="K44" s="420">
        <f>K42/K41%</f>
        <v>55</v>
      </c>
      <c r="L44" s="420" t="s">
        <v>120</v>
      </c>
      <c r="M44" s="420" t="s">
        <v>120</v>
      </c>
      <c r="N44" s="420">
        <f>N42/N41%</f>
        <v>99.999999999999986</v>
      </c>
      <c r="O44" s="420">
        <f>O42/O41%</f>
        <v>30.769230769230766</v>
      </c>
      <c r="P44" s="420">
        <f>P42/P41%</f>
        <v>100.99009900990099</v>
      </c>
      <c r="Q44" s="420">
        <f>Q42/Q41%</f>
        <v>100</v>
      </c>
    </row>
    <row r="45" spans="1:17" s="6" customFormat="1" ht="15" customHeight="1">
      <c r="A45" s="393"/>
      <c r="B45" s="394"/>
      <c r="C45" s="394"/>
      <c r="D45" s="394"/>
      <c r="E45" s="394"/>
      <c r="F45" s="394"/>
      <c r="G45" s="394"/>
      <c r="H45" s="394"/>
      <c r="I45" s="394"/>
      <c r="J45" s="394"/>
      <c r="K45" s="394"/>
      <c r="L45" s="394"/>
      <c r="M45" s="394"/>
      <c r="N45" s="394"/>
      <c r="O45" s="394"/>
      <c r="P45" s="394"/>
      <c r="Q45" s="394"/>
    </row>
    <row r="46" spans="1:17" ht="15" customHeight="1">
      <c r="A46" s="403" t="s">
        <v>399</v>
      </c>
      <c r="B46" s="77"/>
      <c r="C46" s="77"/>
      <c r="D46" s="77"/>
      <c r="E46" s="77"/>
      <c r="F46" s="77"/>
      <c r="G46" s="77"/>
      <c r="H46" s="77"/>
      <c r="I46" s="77"/>
      <c r="J46" s="77"/>
      <c r="K46" s="77"/>
      <c r="L46" s="77"/>
      <c r="M46" s="77"/>
      <c r="N46" s="77"/>
      <c r="O46" s="77"/>
      <c r="P46" s="77"/>
      <c r="Q46" s="77"/>
    </row>
    <row r="47" spans="1:17" ht="15" customHeight="1">
      <c r="A47" s="404" t="s">
        <v>400</v>
      </c>
      <c r="B47" s="77"/>
      <c r="C47" s="77"/>
      <c r="D47" s="77"/>
      <c r="E47" s="77"/>
      <c r="F47" s="77"/>
      <c r="G47" s="77"/>
      <c r="H47" s="77"/>
      <c r="I47" s="77"/>
      <c r="J47" s="77"/>
      <c r="K47" s="77"/>
      <c r="L47" s="11"/>
      <c r="M47" s="77"/>
      <c r="N47" s="77"/>
      <c r="O47" s="77"/>
      <c r="P47" s="77"/>
      <c r="Q47" s="77"/>
    </row>
    <row r="48" spans="1:17" ht="15" customHeight="1">
      <c r="A48" s="404" t="s">
        <v>401</v>
      </c>
      <c r="B48" s="77"/>
      <c r="C48" s="77"/>
      <c r="D48" s="77"/>
      <c r="E48" s="77"/>
      <c r="F48" s="77"/>
      <c r="G48" s="77"/>
      <c r="H48" s="77"/>
      <c r="I48" s="77"/>
      <c r="J48" s="77"/>
      <c r="K48" s="77"/>
      <c r="L48" s="77"/>
      <c r="M48" s="77"/>
      <c r="N48" s="77"/>
      <c r="O48" s="77"/>
      <c r="P48" s="77"/>
      <c r="Q48" s="77"/>
    </row>
    <row r="49" spans="1:2" ht="18" customHeight="1">
      <c r="A49" s="12"/>
      <c r="B49" s="12"/>
    </row>
  </sheetData>
  <sheetProtection algorithmName="SHA-512" hashValue="ZEfm/eF9HgOn8YWr9Xt200h8auki2fZnRnlH8crsKfNrE+0djgOn1TqzxGEs/i5JMvw06QLlFM1zn1fWY2JwRw==" saltValue="yqxhNGUUbtQ1RHPh2cBS8Q==" spinCount="100000" sheet="1" objects="1" scenarios="1" formatRows="0"/>
  <mergeCells count="8">
    <mergeCell ref="A4:A6"/>
    <mergeCell ref="M2:Q3"/>
    <mergeCell ref="C5:C6"/>
    <mergeCell ref="B4:I4"/>
    <mergeCell ref="K5:O5"/>
    <mergeCell ref="J4:P4"/>
    <mergeCell ref="E5:I5"/>
    <mergeCell ref="D5:D6"/>
  </mergeCells>
  <phoneticPr fontId="4"/>
  <printOptions horizontalCentered="1"/>
  <pageMargins left="0.19685039370078741" right="0.19685039370078741" top="0.59055118110236227" bottom="0.59055118110236227" header="0.31496062992125984" footer="0.31496062992125984"/>
  <pageSetup paperSize="9" scale="85" orientation="portrait" r:id="rId1"/>
  <headerFooter scaleWithDoc="0" alignWithMargins="0">
    <firstHeader>&amp;L&amp;"ＭＳ Ｐゴシック,太字"&amp;14-資料・国内-</firstHeader>
  </headerFooter>
  <ignoredErrors>
    <ignoredError sqref="A10:A11 A12:A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(1)概要</vt:lpstr>
      <vt:lpstr>(2)農家数</vt:lpstr>
      <vt:lpstr>(3)繭生産量</vt:lpstr>
      <vt:lpstr>(4)蚕期別都府県別農家戸数</vt:lpstr>
      <vt:lpstr>(5)蚕期別都府県別繭生産量</vt:lpstr>
      <vt:lpstr>(6)蚕種数量</vt:lpstr>
      <vt:lpstr>(7)生糸需給及び絹糸絹織物の輸出入状況</vt:lpstr>
      <vt:lpstr>(8)生糸繊度別生産数量</vt:lpstr>
      <vt:lpstr>(9)絹需給</vt:lpstr>
      <vt:lpstr>(10)品目別二次製品輸入</vt:lpstr>
      <vt:lpstr>(11)原料繭需給</vt:lpstr>
      <vt:lpstr>(12)製糸操業状況</vt:lpstr>
      <vt:lpstr>(13)在庫数量</vt:lpstr>
      <vt:lpstr>(20)全国品目別消費支出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大日本蚕糸会</dc:creator>
  <cp:lastModifiedBy>user</cp:lastModifiedBy>
  <cp:lastPrinted>2025-03-24T06:22:01Z</cp:lastPrinted>
  <dcterms:created xsi:type="dcterms:W3CDTF">2008-01-31T00:55:38Z</dcterms:created>
  <dcterms:modified xsi:type="dcterms:W3CDTF">2025-03-24T07:35:16Z</dcterms:modified>
</cp:coreProperties>
</file>